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2021_gads_zaud.komp\Pilsētas_MK_protokollēmums_Covid_19\MK Protokollēmuma izpilde 2021_atskaites\VARAM_apkopojumi\II_2021.gada_jūlijs_decembris\"/>
    </mc:Choice>
  </mc:AlternateContent>
  <xr:revisionPtr revIDLastSave="0" documentId="13_ncr:1_{4628156C-953C-435B-86BE-36B1AA3A5EC0}" xr6:coauthVersionLast="47" xr6:coauthVersionMax="47" xr10:uidLastSave="{00000000-0000-0000-0000-000000000000}"/>
  <bookViews>
    <workbookView xWindow="-110" yWindow="-110" windowWidth="19420" windowHeight="10420" firstSheet="5" activeTab="5" xr2:uid="{00000000-000D-0000-FFFF-FFFF00000000}"/>
  </bookViews>
  <sheets>
    <sheet name="piemērs" sheetId="5" state="hidden" r:id="rId1"/>
    <sheet name="marts" sheetId="2" state="hidden" r:id="rId2"/>
    <sheet name="aprīlis" sheetId="6" state="hidden" r:id="rId3"/>
    <sheet name="maijs" sheetId="8" state="hidden" r:id="rId4"/>
    <sheet name="jūnijs" sheetId="11" state="hidden" r:id="rId5"/>
    <sheet name="jūlijs" sheetId="12" r:id="rId6"/>
    <sheet name="augusts" sheetId="13" r:id="rId7"/>
    <sheet name="septembris" sheetId="14" r:id="rId8"/>
    <sheet name="oktobris" sheetId="15" r:id="rId9"/>
    <sheet name="novembris" sheetId="16" r:id="rId10"/>
    <sheet name="decembris" sheetId="17" r:id="rId11"/>
    <sheet name="PIVOT_atskaite" sheetId="10" r:id="rId12"/>
    <sheet name="PIVOT" sheetId="9" r:id="rId13"/>
  </sheets>
  <definedNames>
    <definedName name="_palopasteviewstyle" hidden="1">"White"</definedName>
    <definedName name="_xlnm.Print_Area" localSheetId="9">novembris!$A$1:$F$39</definedName>
    <definedName name="_xlnm.Print_Area" localSheetId="8">oktobris!$A$1:$AM$59</definedName>
  </definedNames>
  <calcPr calcId="181029"/>
  <pivotCaches>
    <pivotCache cacheId="1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17" l="1"/>
  <c r="D32" i="17"/>
  <c r="D21" i="17"/>
  <c r="D17" i="17" s="1"/>
  <c r="F17" i="17"/>
  <c r="E17" i="17"/>
  <c r="E14" i="17"/>
  <c r="D14" i="17"/>
  <c r="E9" i="17"/>
  <c r="D9" i="17"/>
  <c r="F3" i="17"/>
  <c r="E3" i="17"/>
  <c r="D3" i="17"/>
  <c r="E34" i="16"/>
  <c r="D34" i="16"/>
  <c r="D22" i="16"/>
  <c r="D17" i="16" s="1"/>
  <c r="F17" i="16"/>
  <c r="E17" i="16"/>
  <c r="E14" i="16"/>
  <c r="D14" i="16"/>
  <c r="E9" i="16"/>
  <c r="D9" i="16"/>
  <c r="F3" i="16"/>
  <c r="E3" i="16"/>
  <c r="D3" i="16"/>
  <c r="AM36" i="15"/>
  <c r="AL36" i="15"/>
  <c r="AK36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AM23" i="15"/>
  <c r="D23" i="15"/>
  <c r="AN17" i="15"/>
  <c r="AM17" i="15"/>
  <c r="AL17" i="15"/>
  <c r="D17" i="15"/>
  <c r="AM14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AL11" i="15"/>
  <c r="X11" i="15"/>
  <c r="W11" i="15"/>
  <c r="W3" i="15" s="1"/>
  <c r="V11" i="15"/>
  <c r="U11" i="15"/>
  <c r="T11" i="15"/>
  <c r="S11" i="15"/>
  <c r="S3" i="15" s="1"/>
  <c r="R11" i="15"/>
  <c r="Q11" i="15"/>
  <c r="P11" i="15"/>
  <c r="O11" i="15"/>
  <c r="O3" i="15" s="1"/>
  <c r="N11" i="15"/>
  <c r="M11" i="15"/>
  <c r="L11" i="15"/>
  <c r="K11" i="15"/>
  <c r="K3" i="15" s="1"/>
  <c r="J11" i="15"/>
  <c r="I11" i="15"/>
  <c r="H11" i="15"/>
  <c r="G11" i="15"/>
  <c r="G3" i="15" s="1"/>
  <c r="F11" i="15"/>
  <c r="E11" i="15"/>
  <c r="AM9" i="15"/>
  <c r="AL9" i="15"/>
  <c r="AK9" i="15" s="1"/>
  <c r="AN3" i="15"/>
  <c r="AM3" i="15"/>
  <c r="AL3" i="15"/>
  <c r="AK3" i="15"/>
  <c r="AJ3" i="15"/>
  <c r="AI3" i="15"/>
  <c r="AG3" i="15"/>
  <c r="AF3" i="15"/>
  <c r="AE3" i="15"/>
  <c r="AD3" i="15"/>
  <c r="AC3" i="15"/>
  <c r="AB3" i="15"/>
  <c r="AA3" i="15"/>
  <c r="Z3" i="15"/>
  <c r="Y3" i="15"/>
  <c r="X3" i="15"/>
  <c r="V3" i="15"/>
  <c r="U3" i="15"/>
  <c r="T3" i="15"/>
  <c r="R3" i="15"/>
  <c r="Q3" i="15"/>
  <c r="P3" i="15"/>
  <c r="N3" i="15"/>
  <c r="M3" i="15"/>
  <c r="L3" i="15"/>
  <c r="J3" i="15"/>
  <c r="I3" i="15"/>
  <c r="H3" i="15"/>
  <c r="F3" i="15"/>
  <c r="E3" i="15"/>
  <c r="D3" i="15"/>
  <c r="O34" i="14"/>
  <c r="D34" i="14"/>
  <c r="P17" i="14"/>
  <c r="O17" i="14"/>
  <c r="N17" i="14"/>
  <c r="H17" i="14"/>
  <c r="D17" i="14"/>
  <c r="D15" i="14"/>
  <c r="D14" i="14"/>
  <c r="D11" i="14" s="1"/>
  <c r="M12" i="14"/>
  <c r="L12" i="14"/>
  <c r="K12" i="14"/>
  <c r="J12" i="14"/>
  <c r="N11" i="14"/>
  <c r="N3" i="14" s="1"/>
  <c r="I11" i="14"/>
  <c r="H11" i="14"/>
  <c r="G11" i="14"/>
  <c r="F11" i="14"/>
  <c r="F3" i="14" s="1"/>
  <c r="E11" i="14"/>
  <c r="D9" i="14"/>
  <c r="N6" i="14"/>
  <c r="M6" i="14"/>
  <c r="L6" i="14"/>
  <c r="K6" i="14"/>
  <c r="J6" i="14"/>
  <c r="I6" i="14"/>
  <c r="H6" i="14"/>
  <c r="G6" i="14"/>
  <c r="F6" i="14"/>
  <c r="E6" i="14"/>
  <c r="D6" i="14"/>
  <c r="P3" i="14"/>
  <c r="O3" i="14"/>
  <c r="M3" i="14"/>
  <c r="L3" i="14"/>
  <c r="K3" i="14"/>
  <c r="J3" i="14"/>
  <c r="I3" i="14"/>
  <c r="H3" i="14"/>
  <c r="G3" i="14"/>
  <c r="E3" i="14"/>
  <c r="V34" i="13"/>
  <c r="D34" i="13"/>
  <c r="W17" i="13"/>
  <c r="V17" i="13"/>
  <c r="U17" i="13"/>
  <c r="G17" i="13"/>
  <c r="D17" i="13"/>
  <c r="D15" i="13"/>
  <c r="D14" i="13"/>
  <c r="T12" i="13"/>
  <c r="S12" i="13"/>
  <c r="R12" i="13"/>
  <c r="Q12" i="13"/>
  <c r="P12" i="13"/>
  <c r="O12" i="13"/>
  <c r="N12" i="13"/>
  <c r="M12" i="13"/>
  <c r="L12" i="13"/>
  <c r="K12" i="13"/>
  <c r="J12" i="13"/>
  <c r="H12" i="13"/>
  <c r="E12" i="13"/>
  <c r="U11" i="13"/>
  <c r="I11" i="13"/>
  <c r="G11" i="13"/>
  <c r="G3" i="13" s="1"/>
  <c r="F11" i="13"/>
  <c r="D11" i="13"/>
  <c r="D9" i="13"/>
  <c r="U6" i="13"/>
  <c r="I6" i="13"/>
  <c r="G6" i="13"/>
  <c r="F6" i="13"/>
  <c r="D6" i="13"/>
  <c r="W3" i="13"/>
  <c r="V3" i="13"/>
  <c r="U3" i="13"/>
  <c r="Q3" i="13"/>
  <c r="P3" i="13"/>
  <c r="N3" i="13"/>
  <c r="M3" i="13"/>
  <c r="L3" i="13"/>
  <c r="K3" i="13"/>
  <c r="J3" i="13"/>
  <c r="I3" i="13"/>
  <c r="H3" i="13"/>
  <c r="F3" i="13"/>
  <c r="E3" i="13"/>
  <c r="D3" i="13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AC17" i="12"/>
  <c r="AB17" i="12"/>
  <c r="AA17" i="12"/>
  <c r="M17" i="12"/>
  <c r="L17" i="12"/>
  <c r="I17" i="12"/>
  <c r="H17" i="12"/>
  <c r="D17" i="12"/>
  <c r="D15" i="12"/>
  <c r="D11" i="12" s="1"/>
  <c r="D14" i="12"/>
  <c r="Z12" i="12"/>
  <c r="Y12" i="12"/>
  <c r="X12" i="12"/>
  <c r="W12" i="12"/>
  <c r="V12" i="12"/>
  <c r="U12" i="12"/>
  <c r="T12" i="12"/>
  <c r="S12" i="12"/>
  <c r="R12" i="12"/>
  <c r="Q12" i="12"/>
  <c r="O12" i="12"/>
  <c r="N12" i="12"/>
  <c r="K12" i="12"/>
  <c r="J12" i="12"/>
  <c r="I12" i="12"/>
  <c r="H12" i="12"/>
  <c r="G12" i="12"/>
  <c r="F12" i="12"/>
  <c r="E12" i="12"/>
  <c r="AA11" i="12"/>
  <c r="P11" i="12"/>
  <c r="M11" i="12"/>
  <c r="L11" i="12"/>
  <c r="AA6" i="12"/>
  <c r="P6" i="12"/>
  <c r="M6" i="12"/>
  <c r="L6" i="12"/>
  <c r="D6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N32" i="11"/>
  <c r="M32" i="11"/>
  <c r="L32" i="11"/>
  <c r="K32" i="11"/>
  <c r="J32" i="11"/>
  <c r="I32" i="11"/>
  <c r="H32" i="11"/>
  <c r="G32" i="11"/>
  <c r="F32" i="11"/>
  <c r="E32" i="11"/>
  <c r="D32" i="11"/>
  <c r="N15" i="11"/>
  <c r="M15" i="11"/>
  <c r="L15" i="11"/>
  <c r="I15" i="11"/>
  <c r="H15" i="11"/>
  <c r="D15" i="11"/>
  <c r="D13" i="11"/>
  <c r="D12" i="11"/>
  <c r="D10" i="11" s="1"/>
  <c r="L10" i="11"/>
  <c r="L3" i="11" s="1"/>
  <c r="K10" i="11"/>
  <c r="I10" i="11"/>
  <c r="H10" i="11"/>
  <c r="H3" i="11" s="1"/>
  <c r="G10" i="11"/>
  <c r="G3" i="11" s="1"/>
  <c r="D8" i="11"/>
  <c r="L6" i="11"/>
  <c r="K6" i="11"/>
  <c r="J6" i="11"/>
  <c r="I6" i="11"/>
  <c r="H6" i="11"/>
  <c r="G6" i="11"/>
  <c r="F6" i="11"/>
  <c r="E6" i="11"/>
  <c r="D6" i="11"/>
  <c r="N3" i="11"/>
  <c r="M3" i="11"/>
  <c r="K3" i="11"/>
  <c r="J3" i="11"/>
  <c r="I3" i="11"/>
  <c r="F3" i="11"/>
  <c r="E3" i="11"/>
  <c r="W33" i="8"/>
  <c r="V33" i="8"/>
  <c r="AJ9" i="15" l="1"/>
  <c r="AI9" i="15" s="1"/>
  <c r="AK6" i="15"/>
  <c r="AL6" i="15"/>
  <c r="D3" i="14"/>
  <c r="D3" i="12"/>
  <c r="Q34" i="11"/>
  <c r="D3" i="11"/>
  <c r="S33" i="6"/>
  <c r="R33" i="6"/>
  <c r="T33" i="2"/>
  <c r="S33" i="2"/>
  <c r="N31" i="8"/>
  <c r="M31" i="8"/>
  <c r="D31" i="8"/>
  <c r="O14" i="8"/>
  <c r="N14" i="8"/>
  <c r="M14" i="8"/>
  <c r="L14" i="8"/>
  <c r="K14" i="8"/>
  <c r="J14" i="8"/>
  <c r="I14" i="8"/>
  <c r="H14" i="8"/>
  <c r="G14" i="8"/>
  <c r="F14" i="8"/>
  <c r="D14" i="8"/>
  <c r="D12" i="8"/>
  <c r="M10" i="8"/>
  <c r="M3" i="8" s="1"/>
  <c r="L10" i="8"/>
  <c r="J10" i="8"/>
  <c r="I10" i="8"/>
  <c r="I3" i="8" s="1"/>
  <c r="H10" i="8"/>
  <c r="H3" i="8" s="1"/>
  <c r="G10" i="8"/>
  <c r="G3" i="8" s="1"/>
  <c r="E10" i="8"/>
  <c r="D10" i="8"/>
  <c r="U33" i="8" s="1"/>
  <c r="D8" i="8"/>
  <c r="D6" i="8" s="1"/>
  <c r="M6" i="8"/>
  <c r="J6" i="8"/>
  <c r="I6" i="8"/>
  <c r="H6" i="8"/>
  <c r="G6" i="8"/>
  <c r="E6" i="8"/>
  <c r="O3" i="8"/>
  <c r="N3" i="8"/>
  <c r="L3" i="8"/>
  <c r="K3" i="8"/>
  <c r="J3" i="8"/>
  <c r="F3" i="8"/>
  <c r="E3" i="8"/>
  <c r="D3" i="8"/>
  <c r="N34" i="6"/>
  <c r="N31" i="6" s="1"/>
  <c r="D34" i="6"/>
  <c r="D32" i="6"/>
  <c r="M31" i="6"/>
  <c r="O14" i="6"/>
  <c r="N14" i="6"/>
  <c r="M14" i="6"/>
  <c r="L14" i="6"/>
  <c r="K14" i="6"/>
  <c r="J14" i="6"/>
  <c r="I14" i="6"/>
  <c r="H14" i="6"/>
  <c r="G14" i="6"/>
  <c r="F14" i="6"/>
  <c r="D14" i="6"/>
  <c r="D12" i="6"/>
  <c r="M10" i="6"/>
  <c r="M3" i="6" s="1"/>
  <c r="L10" i="6"/>
  <c r="L3" i="6" s="1"/>
  <c r="K10" i="6"/>
  <c r="J10" i="6"/>
  <c r="I10" i="6"/>
  <c r="I3" i="6" s="1"/>
  <c r="H10" i="6"/>
  <c r="H3" i="6" s="1"/>
  <c r="G10" i="6"/>
  <c r="F10" i="6"/>
  <c r="E10" i="6"/>
  <c r="E3" i="6" s="1"/>
  <c r="D10" i="6"/>
  <c r="D3" i="6" s="1"/>
  <c r="D8" i="6"/>
  <c r="M6" i="6"/>
  <c r="L6" i="6"/>
  <c r="K6" i="6"/>
  <c r="J6" i="6"/>
  <c r="I6" i="6"/>
  <c r="H6" i="6"/>
  <c r="G6" i="6"/>
  <c r="F6" i="6"/>
  <c r="E6" i="6"/>
  <c r="D6" i="6"/>
  <c r="O3" i="6"/>
  <c r="N3" i="6"/>
  <c r="K3" i="6"/>
  <c r="J3" i="6"/>
  <c r="G3" i="6"/>
  <c r="F3" i="6"/>
  <c r="AH9" i="15" l="1"/>
  <c r="AI6" i="15"/>
  <c r="D31" i="6"/>
  <c r="D32" i="2"/>
  <c r="AG9" i="15" l="1"/>
  <c r="AH6" i="15"/>
  <c r="N32" i="2"/>
  <c r="AF9" i="15" l="1"/>
  <c r="AG6" i="15"/>
  <c r="N34" i="2"/>
  <c r="D34" i="2"/>
  <c r="AE9" i="15" l="1"/>
  <c r="AF6" i="15"/>
  <c r="D8" i="2"/>
  <c r="D6" i="2" s="1"/>
  <c r="D12" i="2"/>
  <c r="D10" i="2" s="1"/>
  <c r="R33" i="2" s="1"/>
  <c r="E10" i="2"/>
  <c r="E3" i="2" s="1"/>
  <c r="F10" i="2"/>
  <c r="D14" i="2"/>
  <c r="F14" i="2"/>
  <c r="G14" i="2"/>
  <c r="H14" i="2"/>
  <c r="I14" i="2"/>
  <c r="J14" i="2"/>
  <c r="K14" i="2"/>
  <c r="L14" i="2"/>
  <c r="M14" i="2"/>
  <c r="N14" i="2"/>
  <c r="K10" i="2"/>
  <c r="K3" i="2" s="1"/>
  <c r="K6" i="2"/>
  <c r="I6" i="2"/>
  <c r="I10" i="2"/>
  <c r="I3" i="2" s="1"/>
  <c r="J6" i="2"/>
  <c r="G6" i="2"/>
  <c r="G10" i="2"/>
  <c r="G3" i="2" s="1"/>
  <c r="J10" i="2"/>
  <c r="J3" i="2" s="1"/>
  <c r="H10" i="2"/>
  <c r="L10" i="2"/>
  <c r="F6" i="2"/>
  <c r="H6" i="2"/>
  <c r="L6" i="2"/>
  <c r="AD9" i="15" l="1"/>
  <c r="AE6" i="15"/>
  <c r="D31" i="2"/>
  <c r="N31" i="2"/>
  <c r="F3" i="2"/>
  <c r="H3" i="2"/>
  <c r="L3" i="2"/>
  <c r="AC9" i="15" l="1"/>
  <c r="AD6" i="15"/>
  <c r="Q32" i="6"/>
  <c r="P32" i="2"/>
  <c r="P34" i="11"/>
  <c r="P10" i="11"/>
  <c r="R10" i="11" s="1"/>
  <c r="S10" i="8"/>
  <c r="S33" i="8"/>
  <c r="S13" i="8"/>
  <c r="P35" i="11"/>
  <c r="S35" i="8"/>
  <c r="Q34" i="2"/>
  <c r="O14" i="11"/>
  <c r="P10" i="2"/>
  <c r="P33" i="2"/>
  <c r="P14" i="11"/>
  <c r="Q34" i="6"/>
  <c r="P36" i="11"/>
  <c r="O34" i="11"/>
  <c r="O10" i="11"/>
  <c r="Q10" i="11" s="1"/>
  <c r="S34" i="8"/>
  <c r="Q35" i="6"/>
  <c r="O33" i="11"/>
  <c r="T34" i="8"/>
  <c r="S32" i="8"/>
  <c r="P34" i="2"/>
  <c r="Q32" i="2"/>
  <c r="T32" i="8"/>
  <c r="P34" i="6"/>
  <c r="Q13" i="2"/>
  <c r="Q13" i="6"/>
  <c r="T10" i="8"/>
  <c r="T33" i="8"/>
  <c r="P35" i="2"/>
  <c r="Q33" i="6"/>
  <c r="Q10" i="6"/>
  <c r="Q35" i="2"/>
  <c r="P13" i="2"/>
  <c r="P35" i="6"/>
  <c r="O35" i="11"/>
  <c r="T13" i="8"/>
  <c r="Q10" i="2"/>
  <c r="Q33" i="2"/>
  <c r="P10" i="6"/>
  <c r="P33" i="6"/>
  <c r="S10" i="11"/>
  <c r="O31" i="2"/>
  <c r="M31" i="2"/>
  <c r="E37" i="5"/>
  <c r="F37" i="5"/>
  <c r="G37" i="5"/>
  <c r="D37" i="5"/>
  <c r="O14" i="2"/>
  <c r="E14" i="5"/>
  <c r="F14" i="5"/>
  <c r="G14" i="5"/>
  <c r="D14" i="5"/>
  <c r="M10" i="2"/>
  <c r="M3" i="2" s="1"/>
  <c r="N3" i="2"/>
  <c r="O10" i="2"/>
  <c r="O3" i="2" s="1"/>
  <c r="M6" i="2"/>
  <c r="O6" i="2"/>
  <c r="G10" i="5"/>
  <c r="G3" i="5" s="1"/>
  <c r="F10" i="5"/>
  <c r="F3" i="5" s="1"/>
  <c r="E10" i="5"/>
  <c r="E3" i="5" s="1"/>
  <c r="D10" i="5"/>
  <c r="D3" i="5" s="1"/>
  <c r="G6" i="5"/>
  <c r="F6" i="5"/>
  <c r="E6" i="5"/>
  <c r="D6" i="5"/>
  <c r="D3" i="2"/>
  <c r="AB9" i="15" l="1"/>
  <c r="AC6" i="15"/>
  <c r="O36" i="11"/>
  <c r="P13" i="6"/>
  <c r="P33" i="11"/>
  <c r="P32" i="6"/>
  <c r="T35" i="8"/>
  <c r="AA9" i="15" l="1"/>
  <c r="AB6" i="15"/>
  <c r="AA6" i="15" l="1"/>
  <c r="Z9" i="15"/>
  <c r="Y9" i="15" l="1"/>
  <c r="Z6" i="15"/>
  <c r="X9" i="15" l="1"/>
  <c r="Y6" i="15"/>
  <c r="W9" i="15" l="1"/>
  <c r="X6" i="15"/>
  <c r="V9" i="15" l="1"/>
  <c r="W6" i="15"/>
  <c r="U9" i="15" l="1"/>
  <c r="V6" i="15"/>
  <c r="T9" i="15" l="1"/>
  <c r="U6" i="15"/>
  <c r="S9" i="15" l="1"/>
  <c r="T6" i="15"/>
  <c r="R9" i="15" l="1"/>
  <c r="S6" i="15"/>
  <c r="Q9" i="15" l="1"/>
  <c r="R6" i="15"/>
  <c r="P9" i="15" l="1"/>
  <c r="Q6" i="15"/>
  <c r="O9" i="15" l="1"/>
  <c r="P6" i="15"/>
  <c r="O6" i="15" l="1"/>
  <c r="N9" i="15"/>
  <c r="M9" i="15" l="1"/>
  <c r="N6" i="15"/>
  <c r="L9" i="15" l="1"/>
  <c r="M6" i="15"/>
  <c r="K9" i="15" l="1"/>
  <c r="L6" i="15"/>
  <c r="J9" i="15" l="1"/>
  <c r="K6" i="15"/>
  <c r="I9" i="15" l="1"/>
  <c r="J6" i="15"/>
  <c r="H9" i="15" l="1"/>
  <c r="I6" i="15"/>
  <c r="G9" i="15" l="1"/>
  <c r="H6" i="15"/>
  <c r="F9" i="15" l="1"/>
  <c r="G6" i="15"/>
  <c r="E9" i="15" l="1"/>
  <c r="E6" i="15" s="1"/>
  <c r="F6" i="15"/>
</calcChain>
</file>

<file path=xl/sharedStrings.xml><?xml version="1.0" encoding="utf-8"?>
<sst xmlns="http://schemas.openxmlformats.org/spreadsheetml/2006/main" count="4223" uniqueCount="268">
  <si>
    <t>Dezinfekcijas līdzekļi</t>
  </si>
  <si>
    <t>Autobusi</t>
  </si>
  <si>
    <t>Tramvaji</t>
  </si>
  <si>
    <t>Trolejbusi</t>
  </si>
  <si>
    <t xml:space="preserve">Periods </t>
  </si>
  <si>
    <t xml:space="preserve">Vienības </t>
  </si>
  <si>
    <t>skaits</t>
  </si>
  <si>
    <t>09.03.2021.- 31.03.2021.</t>
  </si>
  <si>
    <t>km</t>
  </si>
  <si>
    <t>EUR/km</t>
  </si>
  <si>
    <t>Minibusi (ekspresbusi)</t>
  </si>
  <si>
    <t>Transportlīdzekļu dezinfekcija</t>
  </si>
  <si>
    <t xml:space="preserve">Iesaistīto transportlīdzekļu vienības </t>
  </si>
  <si>
    <t>Sejas maskas</t>
  </si>
  <si>
    <t>01.03.2021.-31.03.2021.</t>
  </si>
  <si>
    <t>1.SADAĻA</t>
  </si>
  <si>
    <t>2.SADAĻA</t>
  </si>
  <si>
    <t xml:space="preserve">Sociālā distancēšanās sabiedriskā transportā </t>
  </si>
  <si>
    <t>Paskaidrojumi</t>
  </si>
  <si>
    <t>Transportlīdzekļu dezinfekcija, to starpā darba spēka izmaksas</t>
  </si>
  <si>
    <t>Transportlīdzekļu papildu mazgāšana</t>
  </si>
  <si>
    <t>Transportlīdzekļu papildu mazgāšana, to starpā darba spēka izmaksas</t>
  </si>
  <si>
    <t xml:space="preserve">skaits (jānorāda atbilstoša mērvienība gab., litri, reižu skaits, darba stundas u.c.) </t>
  </si>
  <si>
    <t>reizes</t>
  </si>
  <si>
    <t>Informācijas atskaņošana reisos</t>
  </si>
  <si>
    <t>gab</t>
  </si>
  <si>
    <t>litri</t>
  </si>
  <si>
    <t>to starpā uzlīmes</t>
  </si>
  <si>
    <t>metri</t>
  </si>
  <si>
    <t>to starpā norobežojošā lenta</t>
  </si>
  <si>
    <t>to starpā ozonēšanas pakalpojumi</t>
  </si>
  <si>
    <t>to starpā apstrāde ar dezinfekcijas līdzekļiem</t>
  </si>
  <si>
    <t>audiāls ieraksts</t>
  </si>
  <si>
    <t>EUR/vien bez PVN</t>
  </si>
  <si>
    <t>3.SADAĻA</t>
  </si>
  <si>
    <t>09.03.2021.-31.03.2021.</t>
  </si>
  <si>
    <t>09.03.2019.-31.03.2019.</t>
  </si>
  <si>
    <t>EUR bez PVN</t>
  </si>
  <si>
    <t xml:space="preserve">(A) No pasažieriem, t.sk., personām, kurām noteikti pašvaldības noteiktie braukšanas maksas atvieglojumi, saņemtie ieņēmumi par sniegto sabiedriskā transporta pakalpojumu </t>
  </si>
  <si>
    <t xml:space="preserve">(C) No pasažieriem, t.sk., personām, kurām noteikti pašvaldības noteiktie braukšanas maksas atvieglojumi, saņemtie ieņēmumi par sniegto sabiedriskā transporta pakalpojumu </t>
  </si>
  <si>
    <t xml:space="preserve">(D) Faktiskais nobraukums </t>
  </si>
  <si>
    <t xml:space="preserve">(Z) Pakalpojumi, pasākumi un materiāli Covid-19 pandēmijas ierobežošanai </t>
  </si>
  <si>
    <t xml:space="preserve">(K) Faktiskās izmaksas Covid-19 pandēmijas ierobežošanai, t.sk. </t>
  </si>
  <si>
    <t>KOPSUMMA (1 vienības cenas reizinājums ar preču/pakalpojumu skaitu; summa ( K x Z))</t>
  </si>
  <si>
    <t xml:space="preserve">(P) Plānotais nobraukums </t>
  </si>
  <si>
    <t xml:space="preserve">(Izm) 1 km pašizmaksa </t>
  </si>
  <si>
    <t>to starpā papildu reisi (RP)</t>
  </si>
  <si>
    <t>to starpā atceltie reisi (RA)</t>
  </si>
  <si>
    <t>to starpā papildu reisos veiktais nobraukums (NP)</t>
  </si>
  <si>
    <t>to starpā atcelto reisu nobraukums (NA)</t>
  </si>
  <si>
    <t>(S) Plānotais reisu skaits</t>
  </si>
  <si>
    <t xml:space="preserve">(R) Faktiskais reisu skaits (S + RP-RA) </t>
  </si>
  <si>
    <t>(N) Faktiskais nobraukums (P + NP-NA)</t>
  </si>
  <si>
    <t>KOPSUMMA ((N - P) x Izm)</t>
  </si>
  <si>
    <t xml:space="preserve">(N) Faktiskais nobraukums </t>
  </si>
  <si>
    <t>KOPSUMMA ((C/D-A/N) x N)</t>
  </si>
  <si>
    <t xml:space="preserve">Pārskats par sabiedriskā transporta pakalpojumos radītajiem izdevumiem un zaudējumiem
sakarā ar noteiktajiem ierobežojumiem 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</si>
  <si>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(ja dokuments nav parakstīts ar elektroniski)</t>
    </r>
  </si>
  <si>
    <r>
      <t xml:space="preserve">Autobusi (12 MARŠRUTS) </t>
    </r>
    <r>
      <rPr>
        <b/>
        <sz val="8"/>
        <color rgb="FFFF0000"/>
        <rFont val="Times New Roman"/>
        <family val="1"/>
      </rPr>
      <t>12* maršrutā skolēnu brīvlaikā nekurse 2 reisi.</t>
    </r>
  </si>
  <si>
    <r>
      <t>Autobusi (15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</si>
  <si>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(15 maršrutā samazinātie km COVID-19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</si>
  <si>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(15 maršrutā samazinātie km COVID-19 DEĻ + JUDOVKA mikrorajona ceļu remonta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</si>
  <si>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(17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</si>
  <si>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(17A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</si>
  <si>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(10A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</si>
  <si>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t>Sejas maskas (gab.)</t>
  </si>
  <si>
    <t>Citi izdevumi cimdi</t>
  </si>
  <si>
    <t>Citi izdevumi  cimdi ( gab.)</t>
  </si>
  <si>
    <r>
      <t>Autobusi (8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</si>
  <si>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Citi izdevumi fiziska apsardze(diennakts)</t>
  </si>
  <si>
    <t>Citi izdevumi  (fiziska apsardze distancēšanas nodroš.)</t>
  </si>
  <si>
    <t>1.SADAĻĀ  tiek  norādīti visi atceltie reisi  neatkarīgi no reisa atcelšanas iemesliem.</t>
  </si>
  <si>
    <t>Transportlīdzekļu dezinfekcija ( m2)</t>
  </si>
  <si>
    <t>Pašvaldības atbildīgā persona  Kapitālsabiedrību pārraudzības nodaļas ekonomiste Tatjana Volkova</t>
  </si>
  <si>
    <t>01.04.2021.- 30.04.2021.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</si>
  <si>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.)</t>
    </r>
  </si>
  <si>
    <t>Citi izdevumi  fiziska apsardze</t>
  </si>
  <si>
    <t>01.04.2019.- 30.04.2019.</t>
  </si>
  <si>
    <r>
      <t xml:space="preserve">Pašvaldības atbildīgās personas vārds, uzvārds, kontaktinformācija un paraksts  </t>
    </r>
    <r>
      <rPr>
        <sz val="11"/>
        <color theme="0" tint="-0.499984740745262"/>
        <rFont val="Times New Roman"/>
        <family val="1"/>
        <charset val="186"/>
      </rPr>
      <t>T.Volkova</t>
    </r>
  </si>
  <si>
    <t>01.05.2021.- 31.05.2021.</t>
  </si>
  <si>
    <t>01.05.2019.- 31.05.2019.</t>
  </si>
  <si>
    <t xml:space="preserve">Pašvaldības atbildīgās personas vārds, uzvārds, kontaktinformācija </t>
  </si>
  <si>
    <t>T.Volkova , 65404392</t>
  </si>
  <si>
    <t>Rādītājs</t>
  </si>
  <si>
    <t>Vērtība</t>
  </si>
  <si>
    <t>Pārvadājumu veids</t>
  </si>
  <si>
    <t>Pilsēta</t>
  </si>
  <si>
    <t>1. Faktiskie izdevumi, kas radušies saistībā ar reisu atcelšanu vai papild reisu nodrošināšanu - KOPSUMMA ((N - P) x Izm)</t>
  </si>
  <si>
    <t>Autobuss</t>
  </si>
  <si>
    <t>2. Kopējie izdevumi par Covid-19 infekcijas ierobežošanas pasākumiem - KOPSUMMA (1 vienības cenas reizinājums ar preču/pakalpojumu skaitu; summa ( K x Z))</t>
  </si>
  <si>
    <t>3. Kopējā ietekme uz ieņēmumu apgrozījumu - KOPSUMMA ((C/D-A/N) x N)</t>
  </si>
  <si>
    <t>(A) No pasažieriem, t.sk., personām, kurām noteikti pašvaldības noteiktie braukšanas maksas atvieglojumi, saņemtie ieņēmumi par sniegto sabiedriskā transporta pakalpojumu - 09.03.2021.-31.03.2021.</t>
  </si>
  <si>
    <t>(N) Faktiskais nobraukums - 09.03.2021.-31.03.2021.</t>
  </si>
  <si>
    <t>(C) No pasažieriem, t.sk., personām, kurām noteikti pašvaldības noteiktie braukšanas maksas atvieglojumi, saņemtie ieņēmumi par sniegto sabiedriskā transporta pakalpojumu - 09.03.2019.-31.03.2019.</t>
  </si>
  <si>
    <t>(D) Faktiskais nobraukums - 09.03.2019.-31.03.2019.</t>
  </si>
  <si>
    <t>Aprīlis</t>
  </si>
  <si>
    <t>(A) No pasažieriem, t.sk., personām, kurām noteikti pašvaldības noteiktie braukšanas maksas atvieglojumi, saņemtie ieņēmumi par sniegto sabiedriskā transporta pakalpojumu - 01.04.2021.-30.04.2021.</t>
  </si>
  <si>
    <t>(N) Faktiskais nobraukums - 01.04.2021.-30.04.2021.</t>
  </si>
  <si>
    <t>(C) No pasažieriem, t.sk., personām, kurām noteikti pašvaldības noteiktie braukšanas maksas atvieglojumi, saņemtie ieņēmumi par sniegto sabiedriskā transporta pakalpojumu - 01.04.2019.-30.04.2019.</t>
  </si>
  <si>
    <t>(D) Faktiskais nobraukums - 01.04.2019.-30.04.2019.</t>
  </si>
  <si>
    <t>Maijs</t>
  </si>
  <si>
    <t>(A) No pasažieriem, t.sk., personām, kurām noteikti pašvaldības noteiktie braukšanas maksas atvieglojumi, saņemtie ieņēmumi par sniegto sabiedriskā transporta pakalpojumu - 01.05.2021.-31.05.2021.</t>
  </si>
  <si>
    <t>(N) Faktiskais nobraukums - 01.05.2021.-31.05.2021.</t>
  </si>
  <si>
    <t>(C) No pasažieriem, t.sk., personām, kurām noteikti pašvaldības noteiktie braukšanas maksas atvieglojumi, saņemtie ieņēmumi par sniegto sabiedriskā transporta pakalpojumu - 01.05.2019.-31.05.2019.</t>
  </si>
  <si>
    <t>(D) Faktiskais nobraukums - 01.05.2019.-31.05.2019.</t>
  </si>
  <si>
    <t>Jūnijs</t>
  </si>
  <si>
    <t>(A) No pasažieriem, t.sk., personām, kurām noteikti pašvaldības noteiktie braukšanas maksas atvieglojumi, saņemtie ieņēmumi par sniegto sabiedriskā transporta pakalpojumu - 01.06.2021.-30.06.2021.</t>
  </si>
  <si>
    <t>(N) Faktiskais nobraukums - 01.06.2021.-30.06.2021.</t>
  </si>
  <si>
    <t>(C) No pasažieriem, t.sk., personām, kurām noteikti pašvaldības noteiktie braukšanas maksas atvieglojumi, saņemtie ieņēmumi par sniegto sabiedriskā transporta pakalpojumu - 01.06.2019.-30.06.2019.</t>
  </si>
  <si>
    <t>(D) Faktiskais nobraukums - 01.06.2019.-30.06.2019.</t>
  </si>
  <si>
    <t>Daugavpils</t>
  </si>
  <si>
    <t>Tramvajs</t>
  </si>
  <si>
    <t>Row Labels</t>
  </si>
  <si>
    <t>Grand Total</t>
  </si>
  <si>
    <t>Column Labels</t>
  </si>
  <si>
    <t>Sum of Vērtība</t>
  </si>
  <si>
    <r>
      <t xml:space="preserve">Autobusi (3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</si>
  <si>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(3C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</si>
  <si>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t>Autobusi (17A MARŠRUTS) 2 Reisi tiek atcelti, jo noiešanas dēļ nebija brīva autobusa.</t>
  </si>
  <si>
    <r>
      <t xml:space="preserve">Autobusi (20B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</si>
  <si>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>Autobusi (22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</si>
  <si>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01.06.2021.- 30.06.2021.</t>
  </si>
  <si>
    <t>to starpā papilnobraukums (apbraucamā ceļa izmantošana) KM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</si>
  <si>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</si>
  <si>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01.06.2021.- 30.06.2021..</t>
  </si>
  <si>
    <t>01.06.2019.- 30.06.2019.</t>
  </si>
  <si>
    <r>
      <t xml:space="preserve">Pašvaldības atbildīgās personas vārds, uzvārds, kontaktinformācija un paraksts    </t>
    </r>
    <r>
      <rPr>
        <sz val="11"/>
        <color theme="0" tint="-0.499984740745262"/>
        <rFont val="Times New Roman"/>
        <family val="1"/>
        <charset val="186"/>
      </rPr>
      <t>T.Volkova, 65404392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</si>
  <si>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</si>
  <si>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(10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</si>
  <si>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</si>
  <si>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</si>
  <si>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</si>
  <si>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</si>
  <si>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</si>
  <si>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</si>
  <si>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</si>
  <si>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(22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</si>
  <si>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</si>
  <si>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</si>
  <si>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</si>
  <si>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</si>
  <si>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</si>
  <si>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</si>
  <si>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</si>
  <si>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</si>
  <si>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</si>
  <si>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t>01.07.2021.- 30.07.2021.</t>
  </si>
  <si>
    <t>to starpā papildkilometri (apbraukums)</t>
  </si>
  <si>
    <t>Faktiskais nobraukums</t>
  </si>
  <si>
    <t>to starpā papilnobraukums (apbraukums) KM</t>
  </si>
  <si>
    <t>01.07.2021.- 31.07.2021.</t>
  </si>
  <si>
    <t>01.07.2019.- 31.07.2019.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</si>
  <si>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Voklova, 65404392</t>
    </r>
  </si>
  <si>
    <r>
      <t xml:space="preserve">Autobusi (18.08.2021. 10A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vadītāja dēļ).</t>
    </r>
    <r>
      <rPr>
        <b/>
        <sz val="8"/>
        <color rgb="FFFF0000"/>
        <rFont val="Times New Roman"/>
        <family val="1"/>
      </rPr>
      <t xml:space="preserve"> </t>
    </r>
  </si>
  <si>
    <t>Autobusi ( 12.08.2021. 17A MARŠRUTĀ 2 Reisi tiek atcelti, jo noiešanas dēļ nebija brīva autobusa.</t>
  </si>
  <si>
    <r>
      <t xml:space="preserve">Autobusi (02.08-07.08.2021.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</si>
  <si>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</si>
  <si>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</si>
  <si>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</si>
  <si>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</si>
  <si>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</si>
  <si>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</si>
  <si>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</si>
  <si>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</si>
  <si>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</si>
  <si>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</si>
  <si>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t>01.08.2021.- 31.08.2021.</t>
  </si>
  <si>
    <t>01.08.2019.- 31.08.2019.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</si>
  <si>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Volkova , 65404392</t>
    </r>
  </si>
  <si>
    <r>
      <t xml:space="preserve">Autobusi (18.09-19.09.2021.) 9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Rīgas ielas svētku dēļ.</t>
    </r>
    <r>
      <rPr>
        <b/>
        <sz val="8"/>
        <color rgb="FFFF0000"/>
        <rFont val="Times New Roman"/>
        <family val="1"/>
      </rPr>
      <t xml:space="preserve"> </t>
    </r>
  </si>
  <si>
    <t xml:space="preserve">Autobusi (18.09-19.09.2021.) 10A maršrutā samazinātie km Rīgas ielas svētku dēļ. </t>
  </si>
  <si>
    <r>
      <t xml:space="preserve">Autobusi (25.09.2021)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</si>
  <si>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</si>
  <si>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</si>
  <si>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</si>
  <si>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01.09.2021.- 30.09.2021.</t>
  </si>
  <si>
    <t>01.09.2019.- 30.09.2019.</t>
  </si>
  <si>
    <t>Pašvaldības atbildīgās personas vārds, uzvārds, kontaktinformācija un paraksts Tatjana Volkova</t>
  </si>
  <si>
    <t>tālr. 65404392</t>
  </si>
  <si>
    <t xml:space="preserve">Pārskats par sabiedriskā transporta pakalpojumos radītājiem izdevumiem un zaudējumiem
sakarā ar noteiktajiem ierobežojumiem </t>
  </si>
  <si>
    <r>
      <t xml:space="preserve">Autobusi (23.10-31.10.2021) </t>
    </r>
    <r>
      <rPr>
        <b/>
        <sz val="11"/>
        <color rgb="FFFF0000"/>
        <rFont val="Times New Roman"/>
        <family val="1"/>
      </rPr>
      <t>1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</si>
  <si>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(23.10.2021.) </t>
    </r>
    <r>
      <rPr>
        <b/>
        <sz val="11"/>
        <color rgb="FFFF0000"/>
        <rFont val="Times New Roman"/>
        <family val="1"/>
      </rPr>
      <t>2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</si>
  <si>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3B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</si>
  <si>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</si>
  <si>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(19.10-20.10.2021.) </t>
    </r>
    <r>
      <rPr>
        <b/>
        <sz val="11"/>
        <color rgb="FFFF0000"/>
        <rFont val="Times New Roman"/>
        <family val="1"/>
      </rPr>
      <t>7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</si>
  <si>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(23.10-31.10.2021.) </t>
    </r>
    <r>
      <rPr>
        <b/>
        <sz val="11"/>
        <color rgb="FFFF0000"/>
        <rFont val="Times New Roman"/>
        <family val="1"/>
      </rPr>
      <t xml:space="preserve">7 </t>
    </r>
    <r>
      <rPr>
        <b/>
        <sz val="11"/>
        <color theme="1"/>
        <rFont val="Times New Roman"/>
        <family val="1"/>
        <charset val="186"/>
      </rPr>
      <t>maršrutā samazinātie km vadītāju saslmšānas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</si>
  <si>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8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</si>
  <si>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(20.10.2021.)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</si>
  <si>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</si>
  <si>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  <charset val="186"/>
      </rPr>
      <t>maršrutā samazinātie km vadītāju saslimšānas dēļ.</t>
    </r>
  </si>
  <si>
    <r>
      <t xml:space="preserve">Autobusi (14.10-31.10.2021.) </t>
    </r>
    <r>
      <rPr>
        <b/>
        <sz val="11"/>
        <color rgb="FFFF0000"/>
        <rFont val="Times New Roman"/>
        <family val="1"/>
      </rPr>
      <t>10A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</si>
  <si>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(25.10.-29.10.2021)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rFont val="Times New Roman"/>
        <family val="1"/>
        <charset val="186"/>
      </rPr>
      <t xml:space="preserve"> maršrutā samazinātie km vadītāju saslmšānas dēļ. </t>
    </r>
  </si>
  <si>
    <r>
      <t xml:space="preserve">Autobusi (28.10.2021)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color theme="1"/>
        <rFont val="Times New Roman"/>
        <family val="1"/>
        <charset val="186"/>
      </rPr>
      <t xml:space="preserve"> maršrutā samazinātie km neskaidras izcelsmes objekta atrašana 18.novembra ielā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</si>
  <si>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</si>
  <si>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(20.10.2021)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</si>
  <si>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</si>
  <si>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(14.10-22.10.2021.) </t>
    </r>
    <r>
      <rPr>
        <b/>
        <sz val="11"/>
        <color rgb="FFFF0000"/>
        <rFont val="Times New Roman"/>
        <family val="1"/>
      </rPr>
      <t>17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</si>
  <si>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(12.10-31.10.2021.)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</si>
  <si>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19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</si>
  <si>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22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</si>
  <si>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</si>
  <si>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3C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</si>
  <si>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20B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</si>
  <si>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</si>
  <si>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</si>
  <si>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Dcietokšņa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</si>
  <si>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</si>
  <si>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11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</si>
  <si>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</si>
  <si>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</si>
  <si>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</si>
  <si>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</si>
  <si>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</si>
  <si>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01.10.2021.- 31.10.2021.</t>
  </si>
  <si>
    <t>Dezinfekcijas līdzekļi (gab.)</t>
  </si>
  <si>
    <t>Analīžu veikšānu (skaits)</t>
  </si>
  <si>
    <t>Tests COVID19 Antigen (gab.)</t>
  </si>
  <si>
    <t>Citi izdevumi  uzlīmes( gab.)</t>
  </si>
  <si>
    <t xml:space="preserve">Analīžu veikšānu </t>
  </si>
  <si>
    <t>Tests COVID19 Antigen</t>
  </si>
  <si>
    <t>Citi izdevumi uzlīmes</t>
  </si>
  <si>
    <t>01.10.2019.- 31.10.2019.</t>
  </si>
  <si>
    <t>Pašvaldības atbildīgās personas vārds, uzvārds, kontaktinformācija un paraksts Inesa Šindina</t>
  </si>
  <si>
    <t>tālr. 65404322</t>
  </si>
  <si>
    <t>Pārskats par sabiedriskā transporta pakalpojumos radītājiem izdevumiem un zaudējumiem
sakarā ar noteiktajiem ierobežojumiem (novembris)</t>
  </si>
  <si>
    <t>01.11.2021.- 30.11.2021.</t>
  </si>
  <si>
    <t>01.11.2019.- 30.11.2019.</t>
  </si>
  <si>
    <t xml:space="preserve">Pašvaldības atbildīgās personas vārds, uzvārds, kontaktinformācija un paraksts:  </t>
  </si>
  <si>
    <t>Inesa Šindina, tālr. 65404322</t>
  </si>
  <si>
    <t>Pārskats par sabiedriskā transporta pakalpojumos radītājiem izdevumiem un zaudējumiem
sakarā ar noteiktajiem ierobežojumiem (decembris)</t>
  </si>
  <si>
    <t>01.12.2021.- 31.12.2021.</t>
  </si>
  <si>
    <t>01.12.2019.- 31.12.2019.</t>
  </si>
  <si>
    <t>Jūlijs</t>
  </si>
  <si>
    <t>(A) No pasažieriem, t.sk., personām, kurām noteikti pašvaldības noteiktie braukšanas maksas atvieglojumi, saņemtie ieņēmumi par sniegto sabiedriskā transporta pakalpojumu - 01.07.2021.-31.07.2021.</t>
  </si>
  <si>
    <t>(N) Faktiskais nobraukums - 01.07.2021.-31.07.2021.</t>
  </si>
  <si>
    <t>(C) No pasažieriem, t.sk., personām, kurām noteikti pašvaldības noteiktie braukšanas maksas atvieglojumi, saņemtie ieņēmumi par sniegto sabiedriskā transporta pakalpojumu - 01.07.2019.-31.07.2019.</t>
  </si>
  <si>
    <t>(D) Faktiskais nobraukums - 01.07.2019.-31.07.2019.</t>
  </si>
  <si>
    <t>Augusts</t>
  </si>
  <si>
    <t>(A) No pasažieriem, t.sk., personām, kurām noteikti pašvaldības noteiktie braukšanas maksas atvieglojumi, saņemtie ieņēmumi par sniegto sabiedriskā transporta pakalpojumu - 01.08.2021.-31.08.2021.</t>
  </si>
  <si>
    <t>(N) Faktiskais nobraukums - 01.08.2021.-31.08.2021.</t>
  </si>
  <si>
    <t>(C) No pasažieriem, t.sk., personām, kurām noteikti pašvaldības noteiktie braukšanas maksas atvieglojumi, saņemtie ieņēmumi par sniegto sabiedriskā transporta pakalpojumu - 01.08.2019.-31.08.2019.</t>
  </si>
  <si>
    <t>(D) Faktiskais nobraukums - 01.08.2019.-31.08.2019.</t>
  </si>
  <si>
    <t>Septembris</t>
  </si>
  <si>
    <t>(A) No pasažieriem, t.sk., personām, kurām noteikti pašvaldības noteiktie braukšanas maksas atvieglojumi, saņemtie ieņēmumi par sniegto sabiedriskā transporta pakalpojumu - 01.09.2021.-30.09.2021.</t>
  </si>
  <si>
    <t>(N) Faktiskais nobraukums - 01.09.2021.-30.09.2021.</t>
  </si>
  <si>
    <t>(C) No pasažieriem, t.sk., personām, kurām noteikti pašvaldības noteiktie braukšanas maksas atvieglojumi, saņemtie ieņēmumi par sniegto sabiedriskā transporta pakalpojumu - 01.09.2019.-30.09.2019.</t>
  </si>
  <si>
    <t>(D) Faktiskais nobraukums - 01.09.2019.-30.09.2019.</t>
  </si>
  <si>
    <t>Oktobris</t>
  </si>
  <si>
    <t>(A) No pasažieriem, t.sk., personām, kurām noteikti pašvaldības noteiktie braukšanas maksas atvieglojumi, saņemtie ieņēmumi par sniegto sabiedriskā transporta pakalpojumu - 01.10.2021.-31.10.2021.</t>
  </si>
  <si>
    <t>(N) Faktiskais nobraukums - 01.10.2021.-31.10.2021.</t>
  </si>
  <si>
    <t>(C) No pasažieriem, t.sk., personām, kurām noteikti pašvaldības noteiktie braukšanas maksas atvieglojumi, saņemtie ieņēmumi par sniegto sabiedriskā transporta pakalpojumu - 01.10.2019.-31.10.2019.</t>
  </si>
  <si>
    <t>(D) Faktiskais nobraukums - 01.10.2019.-31.10.2019.</t>
  </si>
  <si>
    <t>Novembris</t>
  </si>
  <si>
    <t>(A) No pasažieriem, t.sk., personām, kurām noteikti pašvaldības noteiktie braukšanas maksas atvieglojumi, saņemtie ieņēmumi par sniegto sabiedriskā transporta pakalpojumu - 01.11.2021.-31.11.2021.</t>
  </si>
  <si>
    <t>(N) Faktiskais nobraukums - 01.11.2021.-31.11.2021.</t>
  </si>
  <si>
    <t>(C) No pasažieriem, t.sk., personām, kurām noteikti pašvaldības noteiktie braukšanas maksas atvieglojumi, saņemtie ieņēmumi par sniegto sabiedriskā transporta pakalpojumu - 01.11.2019.-31.11.2019.</t>
  </si>
  <si>
    <t>(D) Faktiskais nobraukums - 01.11.2019.-31.11.2019.</t>
  </si>
  <si>
    <t>Decembris</t>
  </si>
  <si>
    <t>(A) No pasažieriem, t.sk., personām, kurām noteikti pašvaldības noteiktie braukšanas maksas atvieglojumi, saņemtie ieņēmumi par sniegto sabiedriskā transporta pakalpojumu - 01.12.2021.-31.12.2021.</t>
  </si>
  <si>
    <t>(N) Faktiskais nobraukums - 01.12.2021.-31.12.2021.</t>
  </si>
  <si>
    <t>(C) No pasažieriem, t.sk., personām, kurām noteikti pašvaldības noteiktie braukšanas maksas atvieglojumi, saņemtie ieņēmumi par sniegto sabiedriskā transporta pakalpojumu - 01.12.2019.-31.12.2019.</t>
  </si>
  <si>
    <t>(D) Faktiskais nobraukums - 01.12.2019.-31.12.2019.</t>
  </si>
  <si>
    <t>Jūlijs Total</t>
  </si>
  <si>
    <t>Augusts Total</t>
  </si>
  <si>
    <t>Septembris Total</t>
  </si>
  <si>
    <t>Oktobris Total</t>
  </si>
  <si>
    <t>Novembris Total</t>
  </si>
  <si>
    <t>Decembris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</si>
</sst>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"/>
  </numFmts>
  <fonts count="34" x14ac:knownFonts="1"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8"/>
      <color rgb="FFFF0000"/>
      <name val="Times New Roman"/>
      <family val="1"/>
    </font>
    <font>
      <vertAlign val="superscript"/>
      <sz val="11"/>
      <name val="Times New Roman"/>
      <family val="1"/>
      <charset val="186"/>
    </font>
    <font>
      <sz val="9"/>
      <color rgb="FF004C93"/>
      <name val="Segoe UI"/>
      <family val="2"/>
    </font>
    <font>
      <sz val="11"/>
      <name val="Calibri"/>
      <family val="2"/>
    </font>
    <font>
      <sz val="9"/>
      <color theme="0"/>
      <name val="Segoe UI"/>
      <family val="2"/>
    </font>
    <font>
      <b/>
      <sz val="10"/>
      <color indexed="9"/>
      <name val="Arial"/>
      <family val="2"/>
    </font>
    <font>
      <sz val="9"/>
      <name val="Segoe UI"/>
      <family val="2"/>
    </font>
    <font>
      <i/>
      <sz val="9"/>
      <name val="Segoe U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charset val="186"/>
    </font>
    <font>
      <sz val="10"/>
      <color rgb="FF212236"/>
      <name val="Segoe UI"/>
      <family val="2"/>
      <charset val="186"/>
    </font>
    <font>
      <sz val="14"/>
      <color rgb="FF212236"/>
      <name val="Segoe UI"/>
      <family val="2"/>
      <charset val="186"/>
    </font>
    <font>
      <sz val="11"/>
      <color rgb="FF212236"/>
      <name val="Segoe UI"/>
      <family val="2"/>
      <charset val="186"/>
    </font>
    <font>
      <sz val="10"/>
      <color rgb="FFCBD5E0"/>
      <name val="Segoe UI"/>
      <family val="2"/>
      <charset val="186"/>
    </font>
    <font>
      <sz val="10"/>
      <color rgb="FF637381"/>
      <name val="Segoe UI"/>
      <family val="2"/>
      <charset val="186"/>
    </font>
    <font>
      <b/>
      <sz val="10"/>
      <color rgb="FF212236"/>
      <name val="Segoe UI"/>
      <family val="2"/>
      <charset val="186"/>
    </font>
    <font>
      <sz val="11"/>
      <color rgb="FFFF0000"/>
      <name val="Times New Roman"/>
      <family val="1"/>
      <charset val="186"/>
    </font>
    <font>
      <b/>
      <sz val="11"/>
      <color rgb="FF00B0F0"/>
      <name val="Times New Roman"/>
      <family val="1"/>
    </font>
    <font>
      <sz val="9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2A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2D2D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E8F7FE"/>
      </bottom>
      <diagonal/>
    </border>
    <border>
      <left/>
      <right/>
      <top style="thin">
        <color rgb="FFE8F7FE"/>
      </top>
      <bottom/>
      <diagonal/>
    </border>
    <border>
      <left style="thin">
        <color rgb="FFE8F7FE"/>
      </left>
      <right style="thin">
        <color rgb="FFE8F7FE"/>
      </right>
      <top style="thin">
        <color rgb="FFE8F7FE"/>
      </top>
      <bottom style="thin">
        <color rgb="FFE8F7FE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hair">
        <color rgb="FF004C93"/>
      </bottom>
      <diagonal/>
    </border>
    <border>
      <left/>
      <right/>
      <top style="hair">
        <color rgb="FF004C93"/>
      </top>
      <bottom style="hair">
        <color rgb="FFE8F7FE"/>
      </bottom>
      <diagonal/>
    </border>
    <border>
      <left/>
      <right/>
      <top style="hair">
        <color rgb="FFD7F1FD"/>
      </top>
      <bottom/>
      <diagonal/>
    </border>
    <border>
      <left/>
      <right style="thin">
        <color theme="0"/>
      </right>
      <top style="hair">
        <color rgb="FFD7F1FD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CBD5E0"/>
      </top>
      <bottom/>
      <diagonal/>
    </border>
    <border>
      <left/>
      <right/>
      <top/>
      <bottom style="thin">
        <color rgb="FFCBD5E0"/>
      </bottom>
      <diagonal/>
    </border>
    <border>
      <left style="thin">
        <color rgb="FF919EAB"/>
      </left>
      <right style="thin">
        <color rgb="FF919EAB"/>
      </right>
      <top style="thin">
        <color rgb="FF919EAB"/>
      </top>
      <bottom style="thin">
        <color rgb="FF919EAB"/>
      </bottom>
      <diagonal/>
    </border>
    <border>
      <left/>
      <right/>
      <top style="medium">
        <color rgb="FF000000"/>
      </top>
      <bottom/>
      <diagonal/>
    </border>
  </borders>
  <cellStyleXfs count="48">
    <xf numFmtId="0" fontId="0" fillId="0" borderId="0"/>
    <xf numFmtId="0" fontId="13" fillId="0" borderId="0">
      <alignment horizontal="center"/>
    </xf>
    <xf numFmtId="0" fontId="14" fillId="0" borderId="0"/>
    <xf numFmtId="0" fontId="13" fillId="0" borderId="27">
      <alignment horizontal="center"/>
    </xf>
    <xf numFmtId="0" fontId="13" fillId="0" borderId="28">
      <alignment horizontal="center"/>
    </xf>
    <xf numFmtId="0" fontId="15" fillId="8" borderId="29">
      <alignment horizontal="center" vertical="center"/>
    </xf>
    <xf numFmtId="0" fontId="13" fillId="0" borderId="0">
      <alignment horizontal="right"/>
    </xf>
    <xf numFmtId="164" fontId="16" fillId="0" borderId="30">
      <alignment horizontal="left"/>
    </xf>
    <xf numFmtId="0" fontId="13" fillId="0" borderId="0">
      <alignment horizontal="right"/>
    </xf>
    <xf numFmtId="164" fontId="13" fillId="0" borderId="30">
      <alignment horizontal="left"/>
    </xf>
    <xf numFmtId="0" fontId="13" fillId="0" borderId="31">
      <alignment horizontal="right"/>
    </xf>
    <xf numFmtId="0" fontId="13" fillId="0" borderId="32">
      <alignment horizontal="left"/>
    </xf>
    <xf numFmtId="3" fontId="17" fillId="9" borderId="33"/>
    <xf numFmtId="0" fontId="13" fillId="0" borderId="0">
      <alignment horizontal="right"/>
    </xf>
    <xf numFmtId="0" fontId="13" fillId="0" borderId="27">
      <alignment horizontal="left"/>
    </xf>
    <xf numFmtId="0" fontId="13" fillId="0" borderId="34">
      <alignment horizontal="left"/>
    </xf>
    <xf numFmtId="0" fontId="13" fillId="0" borderId="34">
      <alignment horizontal="left"/>
    </xf>
    <xf numFmtId="164" fontId="13" fillId="0" borderId="30">
      <alignment horizontal="left"/>
    </xf>
    <xf numFmtId="164" fontId="13" fillId="0" borderId="35"/>
    <xf numFmtId="164" fontId="13" fillId="0" borderId="36"/>
    <xf numFmtId="164" fontId="13" fillId="0" borderId="36"/>
    <xf numFmtId="0" fontId="13" fillId="0" borderId="0">
      <alignment horizontal="right"/>
    </xf>
    <xf numFmtId="0" fontId="13" fillId="0" borderId="0">
      <alignment horizontal="right"/>
    </xf>
    <xf numFmtId="3" fontId="18" fillId="10" borderId="0"/>
    <xf numFmtId="0" fontId="13" fillId="0" borderId="32">
      <alignment horizontal="left"/>
    </xf>
    <xf numFmtId="0" fontId="13" fillId="0" borderId="32">
      <alignment horizontal="left"/>
    </xf>
    <xf numFmtId="0" fontId="19" fillId="0" borderId="0"/>
    <xf numFmtId="0" fontId="2" fillId="0" borderId="0"/>
    <xf numFmtId="0" fontId="25" fillId="0" borderId="38"/>
    <xf numFmtId="0" fontId="26" fillId="0" borderId="0"/>
    <xf numFmtId="0" fontId="27" fillId="0" borderId="0"/>
    <xf numFmtId="0" fontId="28" fillId="0" borderId="0"/>
    <xf numFmtId="0" fontId="25" fillId="0" borderId="39"/>
    <xf numFmtId="0" fontId="29" fillId="0" borderId="0">
      <alignment horizontal="center"/>
    </xf>
    <xf numFmtId="0" fontId="25" fillId="0" borderId="40">
      <alignment horizontal="center"/>
    </xf>
    <xf numFmtId="0" fontId="25" fillId="0" borderId="41"/>
    <xf numFmtId="0" fontId="25" fillId="0" borderId="0">
      <alignment horizontal="right"/>
    </xf>
    <xf numFmtId="164" fontId="25" fillId="0" borderId="0">
      <alignment horizontal="right"/>
    </xf>
    <xf numFmtId="0" fontId="25" fillId="0" borderId="0"/>
    <xf numFmtId="164" fontId="25" fillId="0" borderId="0"/>
    <xf numFmtId="3" fontId="25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4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4" fillId="4" borderId="1" xfId="0" applyFont="1" applyFill="1" applyBorder="1"/>
    <xf numFmtId="3" fontId="3" fillId="4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3" borderId="1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2" fontId="6" fillId="3" borderId="10" xfId="0" applyNumberFormat="1" applyFont="1" applyFill="1" applyBorder="1" applyAlignment="1">
      <alignment horizontal="center"/>
    </xf>
    <xf numFmtId="0" fontId="6" fillId="3" borderId="11" xfId="0" applyFont="1" applyFill="1" applyBorder="1" applyAlignment="1">
      <alignment horizontal="right"/>
    </xf>
    <xf numFmtId="2" fontId="6" fillId="3" borderId="12" xfId="0" applyNumberFormat="1" applyFont="1" applyFill="1" applyBorder="1" applyAlignment="1">
      <alignment horizontal="center"/>
    </xf>
    <xf numFmtId="0" fontId="6" fillId="3" borderId="11" xfId="0" applyFont="1" applyFill="1" applyBorder="1" applyAlignment="1">
      <alignment horizontal="right" wrapText="1"/>
    </xf>
    <xf numFmtId="0" fontId="6" fillId="3" borderId="13" xfId="0" applyFont="1" applyFill="1" applyBorder="1" applyAlignment="1">
      <alignment horizontal="right"/>
    </xf>
    <xf numFmtId="2" fontId="6" fillId="3" borderId="16" xfId="0" applyNumberFormat="1" applyFont="1" applyFill="1" applyBorder="1" applyAlignment="1">
      <alignment horizontal="center"/>
    </xf>
    <xf numFmtId="0" fontId="5" fillId="3" borderId="17" xfId="0" applyFont="1" applyFill="1" applyBorder="1"/>
    <xf numFmtId="0" fontId="6" fillId="3" borderId="18" xfId="0" applyFont="1" applyFill="1" applyBorder="1" applyAlignment="1">
      <alignment wrapText="1"/>
    </xf>
    <xf numFmtId="2" fontId="6" fillId="3" borderId="19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wrapText="1"/>
    </xf>
    <xf numFmtId="0" fontId="5" fillId="3" borderId="21" xfId="0" applyFont="1" applyFill="1" applyBorder="1" applyAlignment="1">
      <alignment horizontal="center"/>
    </xf>
    <xf numFmtId="2" fontId="5" fillId="3" borderId="22" xfId="0" applyNumberFormat="1" applyFont="1" applyFill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4" borderId="23" xfId="0" applyFont="1" applyFill="1" applyBorder="1"/>
    <xf numFmtId="0" fontId="3" fillId="4" borderId="15" xfId="0" applyFont="1" applyFill="1" applyBorder="1"/>
    <xf numFmtId="0" fontId="3" fillId="4" borderId="16" xfId="0" applyFont="1" applyFill="1" applyBorder="1"/>
    <xf numFmtId="0" fontId="3" fillId="4" borderId="15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4" fontId="4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/>
    <xf numFmtId="0" fontId="4" fillId="4" borderId="9" xfId="0" applyFont="1" applyFill="1" applyBorder="1"/>
    <xf numFmtId="4" fontId="4" fillId="4" borderId="9" xfId="0" applyNumberFormat="1" applyFont="1" applyFill="1" applyBorder="1" applyAlignment="1">
      <alignment horizontal="center"/>
    </xf>
    <xf numFmtId="4" fontId="4" fillId="4" borderId="10" xfId="0" applyNumberFormat="1" applyFont="1" applyFill="1" applyBorder="1" applyAlignment="1">
      <alignment horizontal="center"/>
    </xf>
    <xf numFmtId="0" fontId="3" fillId="4" borderId="11" xfId="0" applyFont="1" applyFill="1" applyBorder="1" applyAlignment="1">
      <alignment wrapText="1"/>
    </xf>
    <xf numFmtId="0" fontId="3" fillId="4" borderId="12" xfId="0" applyFont="1" applyFill="1" applyBorder="1"/>
    <xf numFmtId="0" fontId="3" fillId="4" borderId="13" xfId="0" applyFont="1" applyFill="1" applyBorder="1" applyAlignment="1">
      <alignment wrapText="1"/>
    </xf>
    <xf numFmtId="3" fontId="3" fillId="4" borderId="15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/>
    <xf numFmtId="0" fontId="3" fillId="0" borderId="25" xfId="0" applyFont="1" applyBorder="1"/>
    <xf numFmtId="0" fontId="4" fillId="0" borderId="25" xfId="0" applyFont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3" fontId="3" fillId="4" borderId="0" xfId="0" applyNumberFormat="1" applyFont="1" applyFill="1" applyBorder="1" applyAlignment="1">
      <alignment horizontal="center"/>
    </xf>
    <xf numFmtId="2" fontId="3" fillId="0" borderId="0" xfId="0" applyNumberFormat="1" applyFont="1"/>
    <xf numFmtId="2" fontId="6" fillId="3" borderId="26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4" fontId="3" fillId="4" borderId="15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4" fillId="5" borderId="21" xfId="0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22" xfId="0" applyNumberFormat="1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wrapText="1"/>
    </xf>
    <xf numFmtId="2" fontId="3" fillId="5" borderId="19" xfId="0" applyNumberFormat="1" applyFont="1" applyFill="1" applyBorder="1" applyAlignment="1">
      <alignment horizontal="center"/>
    </xf>
    <xf numFmtId="0" fontId="3" fillId="5" borderId="11" xfId="0" applyFont="1" applyFill="1" applyBorder="1"/>
    <xf numFmtId="2" fontId="3" fillId="5" borderId="12" xfId="0" applyNumberFormat="1" applyFont="1" applyFill="1" applyBorder="1" applyAlignment="1">
      <alignment horizontal="center"/>
    </xf>
    <xf numFmtId="0" fontId="3" fillId="5" borderId="11" xfId="0" applyFont="1" applyFill="1" applyBorder="1" applyAlignment="1">
      <alignment horizontal="right"/>
    </xf>
    <xf numFmtId="0" fontId="3" fillId="5" borderId="11" xfId="0" applyFont="1" applyFill="1" applyBorder="1" applyAlignment="1">
      <alignment horizontal="right" wrapText="1"/>
    </xf>
    <xf numFmtId="0" fontId="3" fillId="5" borderId="23" xfId="0" applyFont="1" applyFill="1" applyBorder="1" applyAlignment="1">
      <alignment horizontal="center" wrapText="1"/>
    </xf>
    <xf numFmtId="0" fontId="3" fillId="5" borderId="13" xfId="0" applyFont="1" applyFill="1" applyBorder="1"/>
    <xf numFmtId="0" fontId="3" fillId="5" borderId="15" xfId="0" applyFont="1" applyFill="1" applyBorder="1" applyAlignment="1">
      <alignment horizontal="center"/>
    </xf>
    <xf numFmtId="2" fontId="3" fillId="5" borderId="16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/>
    </xf>
    <xf numFmtId="4" fontId="3" fillId="5" borderId="4" xfId="0" applyNumberFormat="1" applyFont="1" applyFill="1" applyBorder="1" applyAlignment="1">
      <alignment horizontal="center" wrapText="1"/>
    </xf>
    <xf numFmtId="4" fontId="3" fillId="5" borderId="1" xfId="0" applyNumberFormat="1" applyFont="1" applyFill="1" applyBorder="1" applyAlignment="1">
      <alignment horizontal="center"/>
    </xf>
    <xf numFmtId="4" fontId="3" fillId="5" borderId="15" xfId="0" applyNumberFormat="1" applyFont="1" applyFill="1" applyBorder="1" applyAlignment="1">
      <alignment horizontal="center"/>
    </xf>
    <xf numFmtId="4" fontId="5" fillId="3" borderId="21" xfId="0" applyNumberFormat="1" applyFont="1" applyFill="1" applyBorder="1" applyAlignment="1">
      <alignment horizontal="center"/>
    </xf>
    <xf numFmtId="4" fontId="6" fillId="3" borderId="4" xfId="0" applyNumberFormat="1" applyFont="1" applyFill="1" applyBorder="1" applyAlignment="1">
      <alignment horizontal="center"/>
    </xf>
    <xf numFmtId="4" fontId="6" fillId="3" borderId="15" xfId="0" applyNumberFormat="1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center"/>
    </xf>
    <xf numFmtId="4" fontId="6" fillId="3" borderId="9" xfId="0" applyNumberFormat="1" applyFont="1" applyFill="1" applyBorder="1" applyAlignment="1">
      <alignment horizontal="center"/>
    </xf>
    <xf numFmtId="4" fontId="3" fillId="4" borderId="1" xfId="0" applyNumberFormat="1" applyFont="1" applyFill="1" applyBorder="1"/>
    <xf numFmtId="4" fontId="3" fillId="4" borderId="12" xfId="0" applyNumberFormat="1" applyFont="1" applyFill="1" applyBorder="1" applyAlignment="1">
      <alignment horizontal="center"/>
    </xf>
    <xf numFmtId="4" fontId="3" fillId="4" borderId="12" xfId="0" applyNumberFormat="1" applyFont="1" applyFill="1" applyBorder="1"/>
    <xf numFmtId="4" fontId="3" fillId="4" borderId="15" xfId="0" applyNumberFormat="1" applyFont="1" applyFill="1" applyBorder="1"/>
    <xf numFmtId="0" fontId="19" fillId="0" borderId="0" xfId="26"/>
    <xf numFmtId="0" fontId="4" fillId="0" borderId="1" xfId="26" applyFont="1" applyBorder="1" applyAlignment="1">
      <alignment vertical="center"/>
    </xf>
    <xf numFmtId="0" fontId="4" fillId="0" borderId="2" xfId="26" applyFont="1" applyBorder="1" applyAlignment="1">
      <alignment vertical="center"/>
    </xf>
    <xf numFmtId="0" fontId="4" fillId="0" borderId="2" xfId="26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 wrapText="1"/>
    </xf>
    <xf numFmtId="0" fontId="4" fillId="5" borderId="17" xfId="26" applyFont="1" applyFill="1" applyBorder="1" applyAlignment="1">
      <alignment vertical="center"/>
    </xf>
    <xf numFmtId="0" fontId="4" fillId="5" borderId="20" xfId="26" applyFont="1" applyFill="1" applyBorder="1" applyAlignment="1">
      <alignment vertical="center"/>
    </xf>
    <xf numFmtId="0" fontId="4" fillId="5" borderId="21" xfId="26" applyFont="1" applyFill="1" applyBorder="1" applyAlignment="1">
      <alignment horizontal="center" vertical="center"/>
    </xf>
    <xf numFmtId="2" fontId="4" fillId="5" borderId="21" xfId="26" applyNumberFormat="1" applyFont="1" applyFill="1" applyBorder="1" applyAlignment="1">
      <alignment horizontal="center" vertical="center"/>
    </xf>
    <xf numFmtId="2" fontId="4" fillId="5" borderId="22" xfId="26" applyNumberFormat="1" applyFont="1" applyFill="1" applyBorder="1" applyAlignment="1">
      <alignment horizontal="center" vertical="center"/>
    </xf>
    <xf numFmtId="0" fontId="3" fillId="5" borderId="18" xfId="26" applyFont="1" applyFill="1" applyBorder="1" applyAlignment="1">
      <alignment wrapText="1"/>
    </xf>
    <xf numFmtId="4" fontId="3" fillId="5" borderId="4" xfId="26" applyNumberFormat="1" applyFont="1" applyFill="1" applyBorder="1" applyAlignment="1">
      <alignment horizontal="center"/>
    </xf>
    <xf numFmtId="4" fontId="3" fillId="5" borderId="4" xfId="26" applyNumberFormat="1" applyFont="1" applyFill="1" applyBorder="1" applyAlignment="1">
      <alignment horizontal="center" wrapText="1"/>
    </xf>
    <xf numFmtId="2" fontId="3" fillId="5" borderId="19" xfId="26" applyNumberFormat="1" applyFont="1" applyFill="1" applyBorder="1" applyAlignment="1">
      <alignment horizontal="center"/>
    </xf>
    <xf numFmtId="0" fontId="3" fillId="5" borderId="11" xfId="26" applyFont="1" applyFill="1" applyBorder="1"/>
    <xf numFmtId="4" fontId="3" fillId="5" borderId="1" xfId="26" applyNumberFormat="1" applyFont="1" applyFill="1" applyBorder="1" applyAlignment="1">
      <alignment horizontal="center"/>
    </xf>
    <xf numFmtId="2" fontId="3" fillId="5" borderId="12" xfId="26" applyNumberFormat="1" applyFont="1" applyFill="1" applyBorder="1" applyAlignment="1">
      <alignment horizontal="center"/>
    </xf>
    <xf numFmtId="0" fontId="3" fillId="5" borderId="11" xfId="26" applyFont="1" applyFill="1" applyBorder="1" applyAlignment="1">
      <alignment horizontal="right"/>
    </xf>
    <xf numFmtId="0" fontId="3" fillId="5" borderId="11" xfId="26" applyFont="1" applyFill="1" applyBorder="1" applyAlignment="1">
      <alignment horizontal="right" wrapText="1"/>
    </xf>
    <xf numFmtId="0" fontId="3" fillId="5" borderId="13" xfId="26" applyFont="1" applyFill="1" applyBorder="1"/>
    <xf numFmtId="0" fontId="3" fillId="5" borderId="15" xfId="26" applyFont="1" applyFill="1" applyBorder="1" applyAlignment="1">
      <alignment horizontal="center"/>
    </xf>
    <xf numFmtId="4" fontId="3" fillId="5" borderId="15" xfId="26" applyNumberFormat="1" applyFont="1" applyFill="1" applyBorder="1" applyAlignment="1">
      <alignment horizontal="center"/>
    </xf>
    <xf numFmtId="2" fontId="3" fillId="5" borderId="16" xfId="26" applyNumberFormat="1" applyFont="1" applyFill="1" applyBorder="1" applyAlignment="1">
      <alignment horizontal="center"/>
    </xf>
    <xf numFmtId="0" fontId="5" fillId="3" borderId="20" xfId="26" applyFont="1" applyFill="1" applyBorder="1" applyAlignment="1">
      <alignment wrapText="1"/>
    </xf>
    <xf numFmtId="0" fontId="5" fillId="3" borderId="21" xfId="26" applyFont="1" applyFill="1" applyBorder="1" applyAlignment="1">
      <alignment horizontal="center"/>
    </xf>
    <xf numFmtId="4" fontId="5" fillId="3" borderId="21" xfId="26" applyNumberFormat="1" applyFont="1" applyFill="1" applyBorder="1" applyAlignment="1">
      <alignment horizontal="center"/>
    </xf>
    <xf numFmtId="2" fontId="5" fillId="3" borderId="22" xfId="26" applyNumberFormat="1" applyFont="1" applyFill="1" applyBorder="1" applyAlignment="1">
      <alignment horizontal="center"/>
    </xf>
    <xf numFmtId="0" fontId="6" fillId="3" borderId="18" xfId="26" applyFont="1" applyFill="1" applyBorder="1" applyAlignment="1">
      <alignment wrapText="1"/>
    </xf>
    <xf numFmtId="4" fontId="6" fillId="3" borderId="4" xfId="26" applyNumberFormat="1" applyFont="1" applyFill="1" applyBorder="1" applyAlignment="1">
      <alignment horizontal="center"/>
    </xf>
    <xf numFmtId="2" fontId="6" fillId="3" borderId="19" xfId="26" applyNumberFormat="1" applyFont="1" applyFill="1" applyBorder="1" applyAlignment="1">
      <alignment horizontal="center"/>
    </xf>
    <xf numFmtId="0" fontId="6" fillId="3" borderId="11" xfId="26" applyFont="1" applyFill="1" applyBorder="1" applyAlignment="1">
      <alignment horizontal="right"/>
    </xf>
    <xf numFmtId="4" fontId="6" fillId="3" borderId="1" xfId="26" applyNumberFormat="1" applyFont="1" applyFill="1" applyBorder="1" applyAlignment="1">
      <alignment horizontal="center"/>
    </xf>
    <xf numFmtId="2" fontId="6" fillId="3" borderId="12" xfId="26" applyNumberFormat="1" applyFont="1" applyFill="1" applyBorder="1" applyAlignment="1">
      <alignment horizontal="center"/>
    </xf>
    <xf numFmtId="0" fontId="6" fillId="3" borderId="11" xfId="26" applyFont="1" applyFill="1" applyBorder="1" applyAlignment="1">
      <alignment horizontal="right" wrapText="1"/>
    </xf>
    <xf numFmtId="0" fontId="6" fillId="3" borderId="13" xfId="26" applyFont="1" applyFill="1" applyBorder="1" applyAlignment="1">
      <alignment horizontal="right"/>
    </xf>
    <xf numFmtId="4" fontId="6" fillId="3" borderId="15" xfId="26" applyNumberFormat="1" applyFont="1" applyFill="1" applyBorder="1" applyAlignment="1">
      <alignment horizontal="center"/>
    </xf>
    <xf numFmtId="2" fontId="6" fillId="3" borderId="16" xfId="26" applyNumberFormat="1" applyFont="1" applyFill="1" applyBorder="1" applyAlignment="1">
      <alignment horizontal="center"/>
    </xf>
    <xf numFmtId="0" fontId="6" fillId="3" borderId="3" xfId="26" applyFont="1" applyFill="1" applyBorder="1" applyAlignment="1">
      <alignment horizontal="center" vertical="center" wrapText="1"/>
    </xf>
    <xf numFmtId="4" fontId="6" fillId="3" borderId="3" xfId="26" applyNumberFormat="1" applyFont="1" applyFill="1" applyBorder="1" applyAlignment="1">
      <alignment horizontal="center"/>
    </xf>
    <xf numFmtId="2" fontId="6" fillId="3" borderId="26" xfId="26" applyNumberFormat="1" applyFont="1" applyFill="1" applyBorder="1" applyAlignment="1">
      <alignment horizontal="center"/>
    </xf>
    <xf numFmtId="0" fontId="6" fillId="3" borderId="7" xfId="26" applyFont="1" applyFill="1" applyBorder="1" applyAlignment="1">
      <alignment wrapText="1"/>
    </xf>
    <xf numFmtId="4" fontId="6" fillId="3" borderId="9" xfId="26" applyNumberFormat="1" applyFont="1" applyFill="1" applyBorder="1" applyAlignment="1">
      <alignment horizontal="center"/>
    </xf>
    <xf numFmtId="2" fontId="6" fillId="3" borderId="10" xfId="26" applyNumberFormat="1" applyFont="1" applyFill="1" applyBorder="1" applyAlignment="1">
      <alignment horizontal="center"/>
    </xf>
    <xf numFmtId="0" fontId="6" fillId="3" borderId="6" xfId="26" applyFont="1" applyFill="1" applyBorder="1" applyAlignment="1">
      <alignment horizontal="center" vertical="center" wrapText="1"/>
    </xf>
    <xf numFmtId="0" fontId="4" fillId="4" borderId="23" xfId="26" applyFont="1" applyFill="1" applyBorder="1"/>
    <xf numFmtId="0" fontId="4" fillId="4" borderId="7" xfId="26" applyFont="1" applyFill="1" applyBorder="1"/>
    <xf numFmtId="0" fontId="4" fillId="4" borderId="9" xfId="26" applyFont="1" applyFill="1" applyBorder="1"/>
    <xf numFmtId="4" fontId="4" fillId="4" borderId="9" xfId="26" applyNumberFormat="1" applyFont="1" applyFill="1" applyBorder="1" applyAlignment="1">
      <alignment horizontal="center"/>
    </xf>
    <xf numFmtId="4" fontId="4" fillId="4" borderId="10" xfId="26" applyNumberFormat="1" applyFont="1" applyFill="1" applyBorder="1" applyAlignment="1">
      <alignment horizontal="center"/>
    </xf>
    <xf numFmtId="0" fontId="3" fillId="4" borderId="11" xfId="26" applyFont="1" applyFill="1" applyBorder="1" applyAlignment="1">
      <alignment wrapText="1"/>
    </xf>
    <xf numFmtId="0" fontId="3" fillId="4" borderId="1" xfId="26" applyFont="1" applyFill="1" applyBorder="1" applyAlignment="1">
      <alignment horizontal="center" vertical="center" wrapText="1"/>
    </xf>
    <xf numFmtId="4" fontId="3" fillId="4" borderId="1" xfId="26" applyNumberFormat="1" applyFont="1" applyFill="1" applyBorder="1" applyAlignment="1">
      <alignment horizontal="center"/>
    </xf>
    <xf numFmtId="4" fontId="3" fillId="4" borderId="1" xfId="26" applyNumberFormat="1" applyFont="1" applyFill="1" applyBorder="1"/>
    <xf numFmtId="0" fontId="3" fillId="4" borderId="12" xfId="26" applyFont="1" applyFill="1" applyBorder="1"/>
    <xf numFmtId="4" fontId="3" fillId="4" borderId="12" xfId="26" applyNumberFormat="1" applyFont="1" applyFill="1" applyBorder="1" applyAlignment="1">
      <alignment horizontal="center"/>
    </xf>
    <xf numFmtId="4" fontId="3" fillId="4" borderId="12" xfId="26" applyNumberFormat="1" applyFont="1" applyFill="1" applyBorder="1"/>
    <xf numFmtId="0" fontId="3" fillId="4" borderId="13" xfId="26" applyFont="1" applyFill="1" applyBorder="1" applyAlignment="1">
      <alignment wrapText="1"/>
    </xf>
    <xf numFmtId="0" fontId="3" fillId="4" borderId="15" xfId="26" applyFont="1" applyFill="1" applyBorder="1" applyAlignment="1">
      <alignment horizontal="center" vertical="center" wrapText="1"/>
    </xf>
    <xf numFmtId="4" fontId="3" fillId="4" borderId="15" xfId="26" applyNumberFormat="1" applyFont="1" applyFill="1" applyBorder="1" applyAlignment="1">
      <alignment horizontal="center"/>
    </xf>
    <xf numFmtId="4" fontId="3" fillId="4" borderId="15" xfId="26" applyNumberFormat="1" applyFont="1" applyFill="1" applyBorder="1"/>
    <xf numFmtId="0" fontId="3" fillId="4" borderId="16" xfId="26" applyFont="1" applyFill="1" applyBorder="1"/>
    <xf numFmtId="0" fontId="3" fillId="0" borderId="0" xfId="26" applyFont="1"/>
    <xf numFmtId="0" fontId="4" fillId="0" borderId="25" xfId="26" applyFont="1" applyBorder="1"/>
    <xf numFmtId="0" fontId="3" fillId="0" borderId="25" xfId="26" applyFont="1" applyBorder="1"/>
    <xf numFmtId="3" fontId="3" fillId="0" borderId="0" xfId="0" applyNumberFormat="1" applyFont="1"/>
    <xf numFmtId="4" fontId="4" fillId="5" borderId="2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3" fontId="19" fillId="0" borderId="0" xfId="26" applyNumberFormat="1"/>
    <xf numFmtId="165" fontId="19" fillId="0" borderId="0" xfId="26" applyNumberFormat="1"/>
    <xf numFmtId="4" fontId="19" fillId="0" borderId="0" xfId="26" applyNumberForma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4" fontId="4" fillId="0" borderId="0" xfId="0" applyNumberFormat="1" applyFont="1"/>
    <xf numFmtId="0" fontId="6" fillId="3" borderId="1" xfId="26" applyFont="1" applyFill="1" applyBorder="1" applyAlignment="1">
      <alignment wrapText="1"/>
    </xf>
    <xf numFmtId="0" fontId="6" fillId="3" borderId="1" xfId="26" applyFont="1" applyFill="1" applyBorder="1" applyAlignment="1">
      <alignment vertical="center" wrapText="1"/>
    </xf>
    <xf numFmtId="0" fontId="6" fillId="3" borderId="1" xfId="26" applyFont="1" applyFill="1" applyBorder="1" applyAlignment="1">
      <alignment horizontal="right"/>
    </xf>
    <xf numFmtId="0" fontId="6" fillId="3" borderId="1" xfId="26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3" fillId="0" borderId="0" xfId="27" applyFont="1"/>
    <xf numFmtId="0" fontId="4" fillId="0" borderId="1" xfId="27" applyFont="1" applyBorder="1" applyAlignment="1">
      <alignment vertical="center"/>
    </xf>
    <xf numFmtId="0" fontId="4" fillId="0" borderId="2" xfId="27" applyFont="1" applyBorder="1" applyAlignment="1">
      <alignment vertical="center"/>
    </xf>
    <xf numFmtId="0" fontId="4" fillId="0" borderId="2" xfId="27" applyFont="1" applyBorder="1" applyAlignment="1">
      <alignment horizontal="center" vertical="center"/>
    </xf>
    <xf numFmtId="0" fontId="4" fillId="7" borderId="2" xfId="27" applyFont="1" applyFill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22" fillId="0" borderId="2" xfId="27" applyFont="1" applyBorder="1" applyAlignment="1">
      <alignment horizontal="center" vertical="center" wrapText="1"/>
    </xf>
    <xf numFmtId="0" fontId="4" fillId="0" borderId="0" xfId="27" applyFont="1"/>
    <xf numFmtId="0" fontId="4" fillId="5" borderId="17" xfId="27" applyFont="1" applyFill="1" applyBorder="1" applyAlignment="1">
      <alignment vertical="center"/>
    </xf>
    <xf numFmtId="0" fontId="4" fillId="5" borderId="20" xfId="27" applyFont="1" applyFill="1" applyBorder="1" applyAlignment="1">
      <alignment vertical="center"/>
    </xf>
    <xf numFmtId="0" fontId="4" fillId="5" borderId="21" xfId="27" applyFont="1" applyFill="1" applyBorder="1" applyAlignment="1">
      <alignment horizontal="center" vertical="center"/>
    </xf>
    <xf numFmtId="2" fontId="4" fillId="5" borderId="21" xfId="27" applyNumberFormat="1" applyFont="1" applyFill="1" applyBorder="1" applyAlignment="1">
      <alignment horizontal="center" vertical="center"/>
    </xf>
    <xf numFmtId="2" fontId="4" fillId="7" borderId="21" xfId="27" applyNumberFormat="1" applyFont="1" applyFill="1" applyBorder="1" applyAlignment="1">
      <alignment horizontal="center" vertical="center"/>
    </xf>
    <xf numFmtId="2" fontId="4" fillId="5" borderId="22" xfId="27" applyNumberFormat="1" applyFont="1" applyFill="1" applyBorder="1" applyAlignment="1">
      <alignment horizontal="center" vertical="center"/>
    </xf>
    <xf numFmtId="0" fontId="3" fillId="5" borderId="18" xfId="27" applyFont="1" applyFill="1" applyBorder="1" applyAlignment="1">
      <alignment wrapText="1"/>
    </xf>
    <xf numFmtId="2" fontId="3" fillId="5" borderId="4" xfId="27" applyNumberFormat="1" applyFont="1" applyFill="1" applyBorder="1" applyAlignment="1">
      <alignment horizontal="center"/>
    </xf>
    <xf numFmtId="2" fontId="3" fillId="7" borderId="4" xfId="27" applyNumberFormat="1" applyFont="1" applyFill="1" applyBorder="1" applyAlignment="1">
      <alignment horizontal="center"/>
    </xf>
    <xf numFmtId="2" fontId="3" fillId="5" borderId="4" xfId="27" applyNumberFormat="1" applyFont="1" applyFill="1" applyBorder="1" applyAlignment="1">
      <alignment horizontal="center" wrapText="1"/>
    </xf>
    <xf numFmtId="2" fontId="3" fillId="5" borderId="19" xfId="27" applyNumberFormat="1" applyFont="1" applyFill="1" applyBorder="1" applyAlignment="1">
      <alignment horizontal="center"/>
    </xf>
    <xf numFmtId="0" fontId="3" fillId="5" borderId="11" xfId="27" applyFont="1" applyFill="1" applyBorder="1"/>
    <xf numFmtId="2" fontId="6" fillId="5" borderId="1" xfId="27" applyNumberFormat="1" applyFont="1" applyFill="1" applyBorder="1" applyAlignment="1">
      <alignment horizontal="center"/>
    </xf>
    <xf numFmtId="2" fontId="3" fillId="7" borderId="1" xfId="27" applyNumberFormat="1" applyFont="1" applyFill="1" applyBorder="1" applyAlignment="1">
      <alignment horizontal="center"/>
    </xf>
    <xf numFmtId="2" fontId="3" fillId="5" borderId="1" xfId="27" applyNumberFormat="1" applyFont="1" applyFill="1" applyBorder="1" applyAlignment="1">
      <alignment horizontal="center"/>
    </xf>
    <xf numFmtId="2" fontId="3" fillId="5" borderId="12" xfId="27" applyNumberFormat="1" applyFont="1" applyFill="1" applyBorder="1" applyAlignment="1">
      <alignment horizontal="center"/>
    </xf>
    <xf numFmtId="0" fontId="3" fillId="5" borderId="11" xfId="27" applyFont="1" applyFill="1" applyBorder="1" applyAlignment="1">
      <alignment horizontal="right"/>
    </xf>
    <xf numFmtId="2" fontId="3" fillId="0" borderId="0" xfId="27" applyNumberFormat="1" applyFont="1"/>
    <xf numFmtId="2" fontId="23" fillId="5" borderId="1" xfId="27" applyNumberFormat="1" applyFont="1" applyFill="1" applyBorder="1" applyAlignment="1">
      <alignment horizontal="center"/>
    </xf>
    <xf numFmtId="0" fontId="3" fillId="5" borderId="11" xfId="27" applyFont="1" applyFill="1" applyBorder="1" applyAlignment="1">
      <alignment horizontal="right" wrapText="1"/>
    </xf>
    <xf numFmtId="0" fontId="3" fillId="5" borderId="6" xfId="27" applyFont="1" applyFill="1" applyBorder="1" applyAlignment="1">
      <alignment horizontal="center" vertical="center" wrapText="1"/>
    </xf>
    <xf numFmtId="0" fontId="3" fillId="5" borderId="3" xfId="27" applyFont="1" applyFill="1" applyBorder="1" applyAlignment="1">
      <alignment horizontal="center" vertical="center"/>
    </xf>
    <xf numFmtId="2" fontId="3" fillId="7" borderId="2" xfId="27" applyNumberFormat="1" applyFont="1" applyFill="1" applyBorder="1" applyAlignment="1">
      <alignment horizontal="center"/>
    </xf>
    <xf numFmtId="2" fontId="3" fillId="5" borderId="2" xfId="27" applyNumberFormat="1" applyFont="1" applyFill="1" applyBorder="1" applyAlignment="1">
      <alignment horizontal="center"/>
    </xf>
    <xf numFmtId="2" fontId="3" fillId="5" borderId="37" xfId="27" applyNumberFormat="1" applyFont="1" applyFill="1" applyBorder="1" applyAlignment="1">
      <alignment horizontal="center"/>
    </xf>
    <xf numFmtId="0" fontId="3" fillId="5" borderId="23" xfId="27" applyFont="1" applyFill="1" applyBorder="1" applyAlignment="1">
      <alignment horizontal="center" wrapText="1"/>
    </xf>
    <xf numFmtId="0" fontId="3" fillId="5" borderId="13" xfId="27" applyFont="1" applyFill="1" applyBorder="1"/>
    <xf numFmtId="0" fontId="3" fillId="5" borderId="15" xfId="27" applyFont="1" applyFill="1" applyBorder="1" applyAlignment="1">
      <alignment horizontal="center"/>
    </xf>
    <xf numFmtId="2" fontId="3" fillId="5" borderId="15" xfId="27" applyNumberFormat="1" applyFont="1" applyFill="1" applyBorder="1" applyAlignment="1">
      <alignment horizontal="center"/>
    </xf>
    <xf numFmtId="2" fontId="3" fillId="7" borderId="15" xfId="27" applyNumberFormat="1" applyFont="1" applyFill="1" applyBorder="1" applyAlignment="1">
      <alignment horizontal="center"/>
    </xf>
    <xf numFmtId="2" fontId="3" fillId="5" borderId="16" xfId="27" applyNumberFormat="1" applyFont="1" applyFill="1" applyBorder="1" applyAlignment="1">
      <alignment horizontal="center"/>
    </xf>
    <xf numFmtId="0" fontId="5" fillId="3" borderId="17" xfId="27" applyFont="1" applyFill="1" applyBorder="1"/>
    <xf numFmtId="0" fontId="5" fillId="3" borderId="20" xfId="27" applyFont="1" applyFill="1" applyBorder="1" applyAlignment="1">
      <alignment wrapText="1"/>
    </xf>
    <xf numFmtId="0" fontId="5" fillId="3" borderId="21" xfId="27" applyFont="1" applyFill="1" applyBorder="1" applyAlignment="1">
      <alignment horizontal="center"/>
    </xf>
    <xf numFmtId="2" fontId="5" fillId="3" borderId="21" xfId="27" applyNumberFormat="1" applyFont="1" applyFill="1" applyBorder="1" applyAlignment="1">
      <alignment horizontal="center"/>
    </xf>
    <xf numFmtId="2" fontId="5" fillId="3" borderId="22" xfId="27" applyNumberFormat="1" applyFont="1" applyFill="1" applyBorder="1" applyAlignment="1">
      <alignment horizontal="center"/>
    </xf>
    <xf numFmtId="0" fontId="6" fillId="3" borderId="18" xfId="27" applyFont="1" applyFill="1" applyBorder="1" applyAlignment="1">
      <alignment wrapText="1"/>
    </xf>
    <xf numFmtId="4" fontId="6" fillId="3" borderId="4" xfId="27" applyNumberFormat="1" applyFont="1" applyFill="1" applyBorder="1" applyAlignment="1">
      <alignment horizontal="center"/>
    </xf>
    <xf numFmtId="2" fontId="6" fillId="3" borderId="4" xfId="27" applyNumberFormat="1" applyFont="1" applyFill="1" applyBorder="1" applyAlignment="1">
      <alignment horizontal="center"/>
    </xf>
    <xf numFmtId="2" fontId="6" fillId="3" borderId="19" xfId="27" applyNumberFormat="1" applyFont="1" applyFill="1" applyBorder="1" applyAlignment="1">
      <alignment horizontal="center"/>
    </xf>
    <xf numFmtId="0" fontId="6" fillId="0" borderId="0" xfId="27" applyFont="1"/>
    <xf numFmtId="0" fontId="6" fillId="3" borderId="11" xfId="27" applyFont="1" applyFill="1" applyBorder="1" applyAlignment="1">
      <alignment horizontal="right"/>
    </xf>
    <xf numFmtId="4" fontId="6" fillId="3" borderId="1" xfId="27" applyNumberFormat="1" applyFont="1" applyFill="1" applyBorder="1" applyAlignment="1">
      <alignment horizontal="center"/>
    </xf>
    <xf numFmtId="2" fontId="6" fillId="3" borderId="1" xfId="27" applyNumberFormat="1" applyFont="1" applyFill="1" applyBorder="1" applyAlignment="1">
      <alignment horizontal="center"/>
    </xf>
    <xf numFmtId="2" fontId="6" fillId="3" borderId="12" xfId="27" applyNumberFormat="1" applyFont="1" applyFill="1" applyBorder="1" applyAlignment="1">
      <alignment horizontal="center"/>
    </xf>
    <xf numFmtId="0" fontId="6" fillId="3" borderId="11" xfId="27" applyFont="1" applyFill="1" applyBorder="1" applyAlignment="1">
      <alignment horizontal="right" wrapText="1"/>
    </xf>
    <xf numFmtId="0" fontId="6" fillId="3" borderId="13" xfId="27" applyFont="1" applyFill="1" applyBorder="1" applyAlignment="1">
      <alignment horizontal="right"/>
    </xf>
    <xf numFmtId="4" fontId="6" fillId="3" borderId="15" xfId="27" applyNumberFormat="1" applyFont="1" applyFill="1" applyBorder="1" applyAlignment="1">
      <alignment horizontal="center"/>
    </xf>
    <xf numFmtId="2" fontId="6" fillId="3" borderId="15" xfId="27" applyNumberFormat="1" applyFont="1" applyFill="1" applyBorder="1" applyAlignment="1">
      <alignment horizontal="center"/>
    </xf>
    <xf numFmtId="2" fontId="6" fillId="3" borderId="16" xfId="27" applyNumberFormat="1" applyFont="1" applyFill="1" applyBorder="1" applyAlignment="1">
      <alignment horizontal="center"/>
    </xf>
    <xf numFmtId="0" fontId="6" fillId="3" borderId="3" xfId="27" applyFont="1" applyFill="1" applyBorder="1" applyAlignment="1">
      <alignment horizontal="center" vertical="center" wrapText="1"/>
    </xf>
    <xf numFmtId="4" fontId="6" fillId="3" borderId="3" xfId="27" applyNumberFormat="1" applyFont="1" applyFill="1" applyBorder="1" applyAlignment="1">
      <alignment horizontal="center"/>
    </xf>
    <xf numFmtId="2" fontId="6" fillId="3" borderId="3" xfId="27" applyNumberFormat="1" applyFont="1" applyFill="1" applyBorder="1" applyAlignment="1">
      <alignment horizontal="center"/>
    </xf>
    <xf numFmtId="2" fontId="6" fillId="3" borderId="26" xfId="27" applyNumberFormat="1" applyFont="1" applyFill="1" applyBorder="1" applyAlignment="1">
      <alignment horizontal="center"/>
    </xf>
    <xf numFmtId="0" fontId="6" fillId="3" borderId="7" xfId="27" applyFont="1" applyFill="1" applyBorder="1" applyAlignment="1">
      <alignment wrapText="1"/>
    </xf>
    <xf numFmtId="4" fontId="6" fillId="3" borderId="9" xfId="27" applyNumberFormat="1" applyFont="1" applyFill="1" applyBorder="1" applyAlignment="1">
      <alignment horizontal="center"/>
    </xf>
    <xf numFmtId="2" fontId="6" fillId="3" borderId="9" xfId="27" applyNumberFormat="1" applyFont="1" applyFill="1" applyBorder="1" applyAlignment="1">
      <alignment horizontal="center"/>
    </xf>
    <xf numFmtId="2" fontId="6" fillId="3" borderId="10" xfId="27" applyNumberFormat="1" applyFont="1" applyFill="1" applyBorder="1" applyAlignment="1">
      <alignment horizontal="center"/>
    </xf>
    <xf numFmtId="0" fontId="6" fillId="3" borderId="6" xfId="27" applyFont="1" applyFill="1" applyBorder="1" applyAlignment="1">
      <alignment horizontal="center" vertical="center" wrapText="1"/>
    </xf>
    <xf numFmtId="0" fontId="4" fillId="4" borderId="23" xfId="27" applyFont="1" applyFill="1" applyBorder="1"/>
    <xf numFmtId="0" fontId="4" fillId="4" borderId="7" xfId="27" applyFont="1" applyFill="1" applyBorder="1"/>
    <xf numFmtId="0" fontId="4" fillId="4" borderId="9" xfId="27" applyFont="1" applyFill="1" applyBorder="1"/>
    <xf numFmtId="4" fontId="4" fillId="4" borderId="9" xfId="27" applyNumberFormat="1" applyFont="1" applyFill="1" applyBorder="1" applyAlignment="1">
      <alignment horizontal="center"/>
    </xf>
    <xf numFmtId="0" fontId="3" fillId="4" borderId="11" xfId="27" applyFont="1" applyFill="1" applyBorder="1" applyAlignment="1">
      <alignment wrapText="1"/>
    </xf>
    <xf numFmtId="0" fontId="3" fillId="4" borderId="1" xfId="27" applyFont="1" applyFill="1" applyBorder="1" applyAlignment="1">
      <alignment horizontal="center" vertical="center" wrapText="1"/>
    </xf>
    <xf numFmtId="4" fontId="3" fillId="4" borderId="1" xfId="27" applyNumberFormat="1" applyFont="1" applyFill="1" applyBorder="1" applyAlignment="1">
      <alignment horizontal="center"/>
    </xf>
    <xf numFmtId="4" fontId="3" fillId="4" borderId="0" xfId="27" applyNumberFormat="1" applyFont="1" applyFill="1" applyAlignment="1">
      <alignment horizontal="center"/>
    </xf>
    <xf numFmtId="3" fontId="3" fillId="4" borderId="0" xfId="27" applyNumberFormat="1" applyFont="1" applyFill="1" applyAlignment="1">
      <alignment horizontal="center"/>
    </xf>
    <xf numFmtId="0" fontId="3" fillId="4" borderId="0" xfId="27" applyFont="1" applyFill="1"/>
    <xf numFmtId="0" fontId="3" fillId="4" borderId="12" xfId="27" applyFont="1" applyFill="1" applyBorder="1"/>
    <xf numFmtId="3" fontId="3" fillId="4" borderId="1" xfId="27" applyNumberFormat="1" applyFont="1" applyFill="1" applyBorder="1" applyAlignment="1">
      <alignment horizontal="center"/>
    </xf>
    <xf numFmtId="0" fontId="3" fillId="4" borderId="1" xfId="27" applyFont="1" applyFill="1" applyBorder="1"/>
    <xf numFmtId="0" fontId="3" fillId="4" borderId="1" xfId="27" applyFont="1" applyFill="1" applyBorder="1" applyAlignment="1">
      <alignment horizontal="center"/>
    </xf>
    <xf numFmtId="0" fontId="3" fillId="4" borderId="13" xfId="27" applyFont="1" applyFill="1" applyBorder="1" applyAlignment="1">
      <alignment wrapText="1"/>
    </xf>
    <xf numFmtId="0" fontId="3" fillId="4" borderId="15" xfId="27" applyFont="1" applyFill="1" applyBorder="1" applyAlignment="1">
      <alignment horizontal="center" vertical="center" wrapText="1"/>
    </xf>
    <xf numFmtId="4" fontId="3" fillId="4" borderId="15" xfId="27" applyNumberFormat="1" applyFont="1" applyFill="1" applyBorder="1" applyAlignment="1">
      <alignment horizontal="center"/>
    </xf>
    <xf numFmtId="3" fontId="3" fillId="4" borderId="15" xfId="27" applyNumberFormat="1" applyFont="1" applyFill="1" applyBorder="1" applyAlignment="1">
      <alignment horizontal="center"/>
    </xf>
    <xf numFmtId="0" fontId="3" fillId="4" borderId="15" xfId="27" applyFont="1" applyFill="1" applyBorder="1"/>
    <xf numFmtId="0" fontId="3" fillId="4" borderId="16" xfId="27" applyFont="1" applyFill="1" applyBorder="1"/>
    <xf numFmtId="0" fontId="4" fillId="0" borderId="25" xfId="27" applyFont="1" applyBorder="1"/>
    <xf numFmtId="0" fontId="3" fillId="0" borderId="25" xfId="27" applyFont="1" applyBorder="1"/>
    <xf numFmtId="0" fontId="6" fillId="3" borderId="1" xfId="27" applyFont="1" applyFill="1" applyBorder="1" applyAlignment="1">
      <alignment wrapText="1"/>
    </xf>
    <xf numFmtId="0" fontId="6" fillId="3" borderId="1" xfId="27" applyFont="1" applyFill="1" applyBorder="1" applyAlignment="1">
      <alignment vertical="center" wrapText="1"/>
    </xf>
    <xf numFmtId="0" fontId="6" fillId="3" borderId="1" xfId="27" applyFont="1" applyFill="1" applyBorder="1" applyAlignment="1">
      <alignment horizontal="right"/>
    </xf>
    <xf numFmtId="0" fontId="6" fillId="3" borderId="1" xfId="27" applyFont="1" applyFill="1" applyBorder="1" applyAlignment="1">
      <alignment horizontal="right" wrapText="1"/>
    </xf>
    <xf numFmtId="0" fontId="0" fillId="0" borderId="1" xfId="0" applyFill="1" applyBorder="1"/>
    <xf numFmtId="0" fontId="3" fillId="5" borderId="1" xfId="27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4" fontId="24" fillId="0" borderId="1" xfId="0" applyNumberFormat="1" applyFont="1" applyBorder="1"/>
    <xf numFmtId="3" fontId="3" fillId="0" borderId="0" xfId="27" applyNumberFormat="1" applyFont="1"/>
    <xf numFmtId="4" fontId="3" fillId="0" borderId="0" xfId="27" applyNumberFormat="1" applyFont="1"/>
    <xf numFmtId="0" fontId="20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wrapText="1"/>
    </xf>
    <xf numFmtId="0" fontId="0" fillId="0" borderId="0" xfId="0" applyFill="1"/>
    <xf numFmtId="4" fontId="6" fillId="0" borderId="0" xfId="0" applyNumberFormat="1" applyFont="1" applyFill="1"/>
    <xf numFmtId="4" fontId="21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/>
    <xf numFmtId="4" fontId="6" fillId="0" borderId="1" xfId="0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0" borderId="0" xfId="43" applyFont="1"/>
    <xf numFmtId="0" fontId="4" fillId="0" borderId="1" xfId="43" applyFont="1" applyBorder="1" applyAlignment="1">
      <alignment vertical="center"/>
    </xf>
    <xf numFmtId="0" fontId="4" fillId="0" borderId="2" xfId="43" applyFont="1" applyBorder="1" applyAlignment="1">
      <alignment vertical="center"/>
    </xf>
    <xf numFmtId="0" fontId="4" fillId="0" borderId="2" xfId="43" applyFont="1" applyBorder="1" applyAlignment="1">
      <alignment horizontal="center" vertical="center"/>
    </xf>
    <xf numFmtId="4" fontId="4" fillId="0" borderId="2" xfId="43" applyNumberFormat="1" applyFont="1" applyBorder="1" applyAlignment="1">
      <alignment horizontal="center" vertical="center"/>
    </xf>
    <xf numFmtId="4" fontId="4" fillId="0" borderId="2" xfId="43" applyNumberFormat="1" applyFont="1" applyBorder="1" applyAlignment="1">
      <alignment horizontal="center" vertical="center" wrapText="1"/>
    </xf>
    <xf numFmtId="0" fontId="4" fillId="0" borderId="0" xfId="43" applyFont="1"/>
    <xf numFmtId="0" fontId="4" fillId="5" borderId="17" xfId="43" applyFont="1" applyFill="1" applyBorder="1" applyAlignment="1">
      <alignment vertical="center"/>
    </xf>
    <xf numFmtId="0" fontId="4" fillId="5" borderId="20" xfId="43" applyFont="1" applyFill="1" applyBorder="1" applyAlignment="1">
      <alignment vertical="center"/>
    </xf>
    <xf numFmtId="0" fontId="4" fillId="5" borderId="21" xfId="43" applyFont="1" applyFill="1" applyBorder="1" applyAlignment="1">
      <alignment horizontal="center" vertical="center"/>
    </xf>
    <xf numFmtId="4" fontId="4" fillId="5" borderId="21" xfId="43" applyNumberFormat="1" applyFont="1" applyFill="1" applyBorder="1" applyAlignment="1">
      <alignment horizontal="center" vertical="center"/>
    </xf>
    <xf numFmtId="2" fontId="4" fillId="5" borderId="22" xfId="43" applyNumberFormat="1" applyFont="1" applyFill="1" applyBorder="1" applyAlignment="1">
      <alignment horizontal="center" vertical="center"/>
    </xf>
    <xf numFmtId="0" fontId="3" fillId="5" borderId="18" xfId="43" applyFont="1" applyFill="1" applyBorder="1" applyAlignment="1">
      <alignment wrapText="1"/>
    </xf>
    <xf numFmtId="4" fontId="3" fillId="5" borderId="4" xfId="43" applyNumberFormat="1" applyFont="1" applyFill="1" applyBorder="1" applyAlignment="1">
      <alignment horizontal="center"/>
    </xf>
    <xf numFmtId="4" fontId="3" fillId="5" borderId="4" xfId="43" applyNumberFormat="1" applyFont="1" applyFill="1" applyBorder="1" applyAlignment="1">
      <alignment horizontal="center" wrapText="1"/>
    </xf>
    <xf numFmtId="2" fontId="3" fillId="5" borderId="19" xfId="43" applyNumberFormat="1" applyFont="1" applyFill="1" applyBorder="1" applyAlignment="1">
      <alignment horizontal="center"/>
    </xf>
    <xf numFmtId="0" fontId="3" fillId="5" borderId="11" xfId="43" applyFont="1" applyFill="1" applyBorder="1"/>
    <xf numFmtId="4" fontId="6" fillId="5" borderId="1" xfId="43" applyNumberFormat="1" applyFont="1" applyFill="1" applyBorder="1" applyAlignment="1">
      <alignment horizontal="center"/>
    </xf>
    <xf numFmtId="4" fontId="3" fillId="5" borderId="1" xfId="43" applyNumberFormat="1" applyFont="1" applyFill="1" applyBorder="1" applyAlignment="1">
      <alignment horizontal="center"/>
    </xf>
    <xf numFmtId="2" fontId="3" fillId="5" borderId="12" xfId="43" applyNumberFormat="1" applyFont="1" applyFill="1" applyBorder="1" applyAlignment="1">
      <alignment horizontal="center"/>
    </xf>
    <xf numFmtId="0" fontId="3" fillId="5" borderId="11" xfId="43" applyFont="1" applyFill="1" applyBorder="1" applyAlignment="1">
      <alignment horizontal="right"/>
    </xf>
    <xf numFmtId="2" fontId="3" fillId="0" borderId="0" xfId="43" applyNumberFormat="1" applyFont="1"/>
    <xf numFmtId="4" fontId="23" fillId="5" borderId="1" xfId="43" applyNumberFormat="1" applyFont="1" applyFill="1" applyBorder="1" applyAlignment="1">
      <alignment horizontal="center"/>
    </xf>
    <xf numFmtId="3" fontId="3" fillId="0" borderId="0" xfId="43" applyNumberFormat="1" applyFont="1"/>
    <xf numFmtId="4" fontId="31" fillId="5" borderId="1" xfId="43" applyNumberFormat="1" applyFont="1" applyFill="1" applyBorder="1" applyAlignment="1">
      <alignment horizontal="center"/>
    </xf>
    <xf numFmtId="0" fontId="3" fillId="5" borderId="11" xfId="43" applyFont="1" applyFill="1" applyBorder="1" applyAlignment="1">
      <alignment horizontal="right" wrapText="1"/>
    </xf>
    <xf numFmtId="0" fontId="3" fillId="5" borderId="6" xfId="43" applyFont="1" applyFill="1" applyBorder="1" applyAlignment="1">
      <alignment horizontal="center" vertical="center" wrapText="1"/>
    </xf>
    <xf numFmtId="0" fontId="3" fillId="5" borderId="3" xfId="43" applyFont="1" applyFill="1" applyBorder="1" applyAlignment="1">
      <alignment horizontal="center" vertical="center"/>
    </xf>
    <xf numFmtId="4" fontId="3" fillId="5" borderId="2" xfId="43" applyNumberFormat="1" applyFont="1" applyFill="1" applyBorder="1" applyAlignment="1">
      <alignment horizontal="center"/>
    </xf>
    <xf numFmtId="2" fontId="3" fillId="5" borderId="37" xfId="43" applyNumberFormat="1" applyFont="1" applyFill="1" applyBorder="1" applyAlignment="1">
      <alignment horizontal="center"/>
    </xf>
    <xf numFmtId="0" fontId="3" fillId="5" borderId="23" xfId="43" applyFont="1" applyFill="1" applyBorder="1" applyAlignment="1">
      <alignment horizontal="center" wrapText="1"/>
    </xf>
    <xf numFmtId="0" fontId="3" fillId="5" borderId="13" xfId="43" applyFont="1" applyFill="1" applyBorder="1"/>
    <xf numFmtId="0" fontId="3" fillId="5" borderId="15" xfId="43" applyFont="1" applyFill="1" applyBorder="1" applyAlignment="1">
      <alignment horizontal="center"/>
    </xf>
    <xf numFmtId="4" fontId="3" fillId="5" borderId="15" xfId="43" applyNumberFormat="1" applyFont="1" applyFill="1" applyBorder="1" applyAlignment="1">
      <alignment horizontal="center"/>
    </xf>
    <xf numFmtId="2" fontId="3" fillId="5" borderId="16" xfId="43" applyNumberFormat="1" applyFont="1" applyFill="1" applyBorder="1" applyAlignment="1">
      <alignment horizontal="center"/>
    </xf>
    <xf numFmtId="4" fontId="3" fillId="0" borderId="0" xfId="43" applyNumberFormat="1" applyFont="1"/>
    <xf numFmtId="0" fontId="5" fillId="3" borderId="17" xfId="43" applyFont="1" applyFill="1" applyBorder="1"/>
    <xf numFmtId="0" fontId="5" fillId="3" borderId="20" xfId="43" applyFont="1" applyFill="1" applyBorder="1" applyAlignment="1">
      <alignment wrapText="1"/>
    </xf>
    <xf numFmtId="0" fontId="5" fillId="3" borderId="21" xfId="43" applyFont="1" applyFill="1" applyBorder="1" applyAlignment="1">
      <alignment horizontal="center"/>
    </xf>
    <xf numFmtId="4" fontId="5" fillId="3" borderId="21" xfId="43" applyNumberFormat="1" applyFont="1" applyFill="1" applyBorder="1" applyAlignment="1">
      <alignment horizontal="center"/>
    </xf>
    <xf numFmtId="2" fontId="5" fillId="3" borderId="22" xfId="43" applyNumberFormat="1" applyFont="1" applyFill="1" applyBorder="1" applyAlignment="1">
      <alignment horizontal="center"/>
    </xf>
    <xf numFmtId="0" fontId="6" fillId="3" borderId="18" xfId="43" applyFont="1" applyFill="1" applyBorder="1" applyAlignment="1">
      <alignment wrapText="1"/>
    </xf>
    <xf numFmtId="4" fontId="6" fillId="3" borderId="4" xfId="43" applyNumberFormat="1" applyFont="1" applyFill="1" applyBorder="1" applyAlignment="1">
      <alignment horizontal="center"/>
    </xf>
    <xf numFmtId="2" fontId="6" fillId="3" borderId="19" xfId="43" applyNumberFormat="1" applyFont="1" applyFill="1" applyBorder="1" applyAlignment="1">
      <alignment horizontal="center"/>
    </xf>
    <xf numFmtId="0" fontId="6" fillId="0" borderId="0" xfId="43" applyFont="1"/>
    <xf numFmtId="0" fontId="6" fillId="3" borderId="11" xfId="43" applyFont="1" applyFill="1" applyBorder="1" applyAlignment="1">
      <alignment horizontal="right"/>
    </xf>
    <xf numFmtId="4" fontId="6" fillId="3" borderId="1" xfId="43" applyNumberFormat="1" applyFont="1" applyFill="1" applyBorder="1" applyAlignment="1">
      <alignment horizontal="center"/>
    </xf>
    <xf numFmtId="2" fontId="6" fillId="3" borderId="12" xfId="43" applyNumberFormat="1" applyFont="1" applyFill="1" applyBorder="1" applyAlignment="1">
      <alignment horizontal="center"/>
    </xf>
    <xf numFmtId="0" fontId="6" fillId="3" borderId="11" xfId="43" applyFont="1" applyFill="1" applyBorder="1" applyAlignment="1">
      <alignment horizontal="right" wrapText="1"/>
    </xf>
    <xf numFmtId="0" fontId="6" fillId="3" borderId="13" xfId="43" applyFont="1" applyFill="1" applyBorder="1" applyAlignment="1">
      <alignment horizontal="right"/>
    </xf>
    <xf numFmtId="4" fontId="6" fillId="3" borderId="15" xfId="43" applyNumberFormat="1" applyFont="1" applyFill="1" applyBorder="1" applyAlignment="1">
      <alignment horizontal="center"/>
    </xf>
    <xf numFmtId="2" fontId="6" fillId="3" borderId="16" xfId="43" applyNumberFormat="1" applyFont="1" applyFill="1" applyBorder="1" applyAlignment="1">
      <alignment horizontal="center"/>
    </xf>
    <xf numFmtId="0" fontId="6" fillId="3" borderId="3" xfId="43" applyFont="1" applyFill="1" applyBorder="1" applyAlignment="1">
      <alignment horizontal="center" vertical="center" wrapText="1"/>
    </xf>
    <xf numFmtId="4" fontId="6" fillId="3" borderId="3" xfId="43" applyNumberFormat="1" applyFont="1" applyFill="1" applyBorder="1" applyAlignment="1">
      <alignment horizontal="center"/>
    </xf>
    <xf numFmtId="2" fontId="6" fillId="3" borderId="26" xfId="43" applyNumberFormat="1" applyFont="1" applyFill="1" applyBorder="1" applyAlignment="1">
      <alignment horizontal="center"/>
    </xf>
    <xf numFmtId="0" fontId="6" fillId="3" borderId="7" xfId="43" applyFont="1" applyFill="1" applyBorder="1" applyAlignment="1">
      <alignment wrapText="1"/>
    </xf>
    <xf numFmtId="4" fontId="6" fillId="3" borderId="9" xfId="43" applyNumberFormat="1" applyFont="1" applyFill="1" applyBorder="1" applyAlignment="1">
      <alignment horizontal="center"/>
    </xf>
    <xf numFmtId="2" fontId="6" fillId="3" borderId="10" xfId="43" applyNumberFormat="1" applyFont="1" applyFill="1" applyBorder="1" applyAlignment="1">
      <alignment horizontal="center"/>
    </xf>
    <xf numFmtId="0" fontId="6" fillId="3" borderId="6" xfId="43" applyFont="1" applyFill="1" applyBorder="1" applyAlignment="1">
      <alignment horizontal="center" vertical="center" wrapText="1"/>
    </xf>
    <xf numFmtId="0" fontId="4" fillId="4" borderId="23" xfId="43" applyFont="1" applyFill="1" applyBorder="1"/>
    <xf numFmtId="0" fontId="4" fillId="4" borderId="7" xfId="43" applyFont="1" applyFill="1" applyBorder="1"/>
    <xf numFmtId="0" fontId="4" fillId="4" borderId="9" xfId="43" applyFont="1" applyFill="1" applyBorder="1"/>
    <xf numFmtId="4" fontId="4" fillId="4" borderId="9" xfId="43" applyNumberFormat="1" applyFont="1" applyFill="1" applyBorder="1" applyAlignment="1">
      <alignment horizontal="center"/>
    </xf>
    <xf numFmtId="4" fontId="4" fillId="4" borderId="10" xfId="43" applyNumberFormat="1" applyFont="1" applyFill="1" applyBorder="1" applyAlignment="1">
      <alignment horizontal="center"/>
    </xf>
    <xf numFmtId="0" fontId="3" fillId="4" borderId="11" xfId="43" applyFont="1" applyFill="1" applyBorder="1" applyAlignment="1">
      <alignment wrapText="1"/>
    </xf>
    <xf numFmtId="0" fontId="3" fillId="4" borderId="1" xfId="43" applyFont="1" applyFill="1" applyBorder="1" applyAlignment="1">
      <alignment horizontal="center" vertical="center" wrapText="1"/>
    </xf>
    <xf numFmtId="4" fontId="3" fillId="4" borderId="1" xfId="43" applyNumberFormat="1" applyFont="1" applyFill="1" applyBorder="1" applyAlignment="1">
      <alignment horizontal="center"/>
    </xf>
    <xf numFmtId="4" fontId="3" fillId="4" borderId="0" xfId="43" applyNumberFormat="1" applyFont="1" applyFill="1" applyAlignment="1">
      <alignment horizontal="center"/>
    </xf>
    <xf numFmtId="4" fontId="3" fillId="4" borderId="0" xfId="43" applyNumberFormat="1" applyFont="1" applyFill="1"/>
    <xf numFmtId="0" fontId="3" fillId="4" borderId="12" xfId="43" applyFont="1" applyFill="1" applyBorder="1"/>
    <xf numFmtId="4" fontId="3" fillId="4" borderId="1" xfId="43" applyNumberFormat="1" applyFont="1" applyFill="1" applyBorder="1"/>
    <xf numFmtId="3" fontId="31" fillId="0" borderId="0" xfId="43" applyNumberFormat="1" applyFont="1"/>
    <xf numFmtId="0" fontId="31" fillId="0" borderId="0" xfId="43" applyFont="1"/>
    <xf numFmtId="0" fontId="3" fillId="4" borderId="13" xfId="43" applyFont="1" applyFill="1" applyBorder="1" applyAlignment="1">
      <alignment wrapText="1"/>
    </xf>
    <xf numFmtId="0" fontId="3" fillId="4" borderId="15" xfId="43" applyFont="1" applyFill="1" applyBorder="1" applyAlignment="1">
      <alignment horizontal="center" vertical="center" wrapText="1"/>
    </xf>
    <xf numFmtId="4" fontId="3" fillId="4" borderId="15" xfId="43" applyNumberFormat="1" applyFont="1" applyFill="1" applyBorder="1" applyAlignment="1">
      <alignment horizontal="center"/>
    </xf>
    <xf numFmtId="4" fontId="3" fillId="4" borderId="15" xfId="43" applyNumberFormat="1" applyFont="1" applyFill="1" applyBorder="1"/>
    <xf numFmtId="0" fontId="3" fillId="4" borderId="16" xfId="43" applyFont="1" applyFill="1" applyBorder="1"/>
    <xf numFmtId="0" fontId="4" fillId="0" borderId="25" xfId="43" applyFont="1" applyBorder="1"/>
    <xf numFmtId="0" fontId="3" fillId="0" borderId="25" xfId="43" applyFont="1" applyBorder="1"/>
    <xf numFmtId="4" fontId="3" fillId="0" borderId="25" xfId="43" applyNumberFormat="1" applyFont="1" applyBorder="1"/>
    <xf numFmtId="4" fontId="6" fillId="0" borderId="0" xfId="43" applyNumberFormat="1" applyFont="1"/>
    <xf numFmtId="0" fontId="5" fillId="0" borderId="0" xfId="43" applyFont="1"/>
    <xf numFmtId="0" fontId="6" fillId="0" borderId="0" xfId="43" applyFont="1" applyAlignment="1">
      <alignment horizontal="left" wrapText="1"/>
    </xf>
    <xf numFmtId="4" fontId="6" fillId="0" borderId="0" xfId="43" applyNumberFormat="1" applyFont="1" applyAlignment="1">
      <alignment horizontal="left" wrapText="1"/>
    </xf>
    <xf numFmtId="0" fontId="3" fillId="0" borderId="0" xfId="44" applyFont="1"/>
    <xf numFmtId="0" fontId="4" fillId="0" borderId="1" xfId="44" applyFont="1" applyBorder="1" applyAlignment="1">
      <alignment vertical="center"/>
    </xf>
    <xf numFmtId="0" fontId="4" fillId="0" borderId="2" xfId="44" applyFont="1" applyBorder="1" applyAlignment="1">
      <alignment vertical="center"/>
    </xf>
    <xf numFmtId="0" fontId="4" fillId="0" borderId="2" xfId="44" applyFont="1" applyBorder="1" applyAlignment="1">
      <alignment horizontal="center" vertical="center"/>
    </xf>
    <xf numFmtId="0" fontId="4" fillId="7" borderId="2" xfId="44" applyFont="1" applyFill="1" applyBorder="1" applyAlignment="1">
      <alignment horizontal="center" vertical="center" wrapText="1"/>
    </xf>
    <xf numFmtId="0" fontId="4" fillId="0" borderId="2" xfId="44" applyFont="1" applyBorder="1" applyAlignment="1">
      <alignment horizontal="center" vertical="center" wrapText="1"/>
    </xf>
    <xf numFmtId="0" fontId="4" fillId="0" borderId="0" xfId="44" applyFont="1"/>
    <xf numFmtId="0" fontId="4" fillId="5" borderId="17" xfId="44" applyFont="1" applyFill="1" applyBorder="1" applyAlignment="1">
      <alignment vertical="center"/>
    </xf>
    <xf numFmtId="0" fontId="4" fillId="5" borderId="20" xfId="44" applyFont="1" applyFill="1" applyBorder="1" applyAlignment="1">
      <alignment vertical="center"/>
    </xf>
    <xf numFmtId="0" fontId="4" fillId="5" borderId="21" xfId="44" applyFont="1" applyFill="1" applyBorder="1" applyAlignment="1">
      <alignment horizontal="center" vertical="center"/>
    </xf>
    <xf numFmtId="2" fontId="4" fillId="5" borderId="21" xfId="44" applyNumberFormat="1" applyFont="1" applyFill="1" applyBorder="1" applyAlignment="1">
      <alignment horizontal="center" vertical="center"/>
    </xf>
    <xf numFmtId="2" fontId="4" fillId="5" borderId="22" xfId="44" applyNumberFormat="1" applyFont="1" applyFill="1" applyBorder="1" applyAlignment="1">
      <alignment horizontal="center" vertical="center"/>
    </xf>
    <xf numFmtId="0" fontId="3" fillId="5" borderId="18" xfId="44" applyFont="1" applyFill="1" applyBorder="1" applyAlignment="1">
      <alignment wrapText="1"/>
    </xf>
    <xf numFmtId="2" fontId="3" fillId="5" borderId="4" xfId="44" applyNumberFormat="1" applyFont="1" applyFill="1" applyBorder="1" applyAlignment="1">
      <alignment horizontal="center"/>
    </xf>
    <xf numFmtId="2" fontId="3" fillId="5" borderId="4" xfId="44" applyNumberFormat="1" applyFont="1" applyFill="1" applyBorder="1" applyAlignment="1">
      <alignment horizontal="center" wrapText="1"/>
    </xf>
    <xf numFmtId="2" fontId="3" fillId="5" borderId="19" xfId="44" applyNumberFormat="1" applyFont="1" applyFill="1" applyBorder="1" applyAlignment="1">
      <alignment horizontal="center"/>
    </xf>
    <xf numFmtId="0" fontId="3" fillId="5" borderId="11" xfId="44" applyFont="1" applyFill="1" applyBorder="1"/>
    <xf numFmtId="2" fontId="6" fillId="5" borderId="1" xfId="44" applyNumberFormat="1" applyFont="1" applyFill="1" applyBorder="1" applyAlignment="1">
      <alignment horizontal="center"/>
    </xf>
    <xf numFmtId="2" fontId="3" fillId="5" borderId="1" xfId="44" applyNumberFormat="1" applyFont="1" applyFill="1" applyBorder="1" applyAlignment="1">
      <alignment horizontal="center"/>
    </xf>
    <xf numFmtId="2" fontId="3" fillId="5" borderId="12" xfId="44" applyNumberFormat="1" applyFont="1" applyFill="1" applyBorder="1" applyAlignment="1">
      <alignment horizontal="center"/>
    </xf>
    <xf numFmtId="0" fontId="3" fillId="5" borderId="11" xfId="44" applyFont="1" applyFill="1" applyBorder="1" applyAlignment="1">
      <alignment horizontal="right"/>
    </xf>
    <xf numFmtId="2" fontId="3" fillId="0" borderId="0" xfId="44" applyNumberFormat="1" applyFont="1"/>
    <xf numFmtId="2" fontId="23" fillId="5" borderId="1" xfId="44" applyNumberFormat="1" applyFont="1" applyFill="1" applyBorder="1" applyAlignment="1">
      <alignment horizontal="center"/>
    </xf>
    <xf numFmtId="3" fontId="3" fillId="0" borderId="0" xfId="44" applyNumberFormat="1" applyFont="1"/>
    <xf numFmtId="2" fontId="31" fillId="5" borderId="1" xfId="44" applyNumberFormat="1" applyFont="1" applyFill="1" applyBorder="1" applyAlignment="1">
      <alignment horizontal="center"/>
    </xf>
    <xf numFmtId="0" fontId="3" fillId="5" borderId="11" xfId="44" applyFont="1" applyFill="1" applyBorder="1" applyAlignment="1">
      <alignment horizontal="right" wrapText="1"/>
    </xf>
    <xf numFmtId="2" fontId="3" fillId="7" borderId="1" xfId="44" applyNumberFormat="1" applyFont="1" applyFill="1" applyBorder="1" applyAlignment="1">
      <alignment horizontal="center"/>
    </xf>
    <xf numFmtId="0" fontId="3" fillId="5" borderId="6" xfId="44" applyFont="1" applyFill="1" applyBorder="1" applyAlignment="1">
      <alignment horizontal="center" vertical="center" wrapText="1"/>
    </xf>
    <xf numFmtId="0" fontId="3" fillId="5" borderId="3" xfId="44" applyFont="1" applyFill="1" applyBorder="1" applyAlignment="1">
      <alignment horizontal="center" vertical="center"/>
    </xf>
    <xf numFmtId="2" fontId="3" fillId="5" borderId="2" xfId="44" applyNumberFormat="1" applyFont="1" applyFill="1" applyBorder="1" applyAlignment="1">
      <alignment horizontal="center"/>
    </xf>
    <xf numFmtId="2" fontId="3" fillId="5" borderId="37" xfId="44" applyNumberFormat="1" applyFont="1" applyFill="1" applyBorder="1" applyAlignment="1">
      <alignment horizontal="center"/>
    </xf>
    <xf numFmtId="0" fontId="3" fillId="5" borderId="23" xfId="44" applyFont="1" applyFill="1" applyBorder="1" applyAlignment="1">
      <alignment horizontal="center" wrapText="1"/>
    </xf>
    <xf numFmtId="0" fontId="3" fillId="5" borderId="13" xfId="44" applyFont="1" applyFill="1" applyBorder="1"/>
    <xf numFmtId="0" fontId="3" fillId="5" borderId="15" xfId="44" applyFont="1" applyFill="1" applyBorder="1" applyAlignment="1">
      <alignment horizontal="center"/>
    </xf>
    <xf numFmtId="2" fontId="3" fillId="5" borderId="15" xfId="44" applyNumberFormat="1" applyFont="1" applyFill="1" applyBorder="1" applyAlignment="1">
      <alignment horizontal="center"/>
    </xf>
    <xf numFmtId="2" fontId="3" fillId="5" borderId="16" xfId="44" applyNumberFormat="1" applyFont="1" applyFill="1" applyBorder="1" applyAlignment="1">
      <alignment horizontal="center"/>
    </xf>
    <xf numFmtId="4" fontId="3" fillId="0" borderId="0" xfId="44" applyNumberFormat="1" applyFont="1"/>
    <xf numFmtId="0" fontId="5" fillId="3" borderId="17" xfId="44" applyFont="1" applyFill="1" applyBorder="1"/>
    <xf numFmtId="0" fontId="5" fillId="3" borderId="20" xfId="44" applyFont="1" applyFill="1" applyBorder="1" applyAlignment="1">
      <alignment wrapText="1"/>
    </xf>
    <xf numFmtId="0" fontId="5" fillId="3" borderId="21" xfId="44" applyFont="1" applyFill="1" applyBorder="1" applyAlignment="1">
      <alignment horizontal="center"/>
    </xf>
    <xf numFmtId="2" fontId="5" fillId="3" borderId="21" xfId="44" applyNumberFormat="1" applyFont="1" applyFill="1" applyBorder="1" applyAlignment="1">
      <alignment horizontal="center"/>
    </xf>
    <xf numFmtId="2" fontId="5" fillId="3" borderId="22" xfId="44" applyNumberFormat="1" applyFont="1" applyFill="1" applyBorder="1" applyAlignment="1">
      <alignment horizontal="center"/>
    </xf>
    <xf numFmtId="0" fontId="6" fillId="3" borderId="18" xfId="44" applyFont="1" applyFill="1" applyBorder="1" applyAlignment="1">
      <alignment wrapText="1"/>
    </xf>
    <xf numFmtId="2" fontId="6" fillId="3" borderId="4" xfId="44" applyNumberFormat="1" applyFont="1" applyFill="1" applyBorder="1" applyAlignment="1">
      <alignment horizontal="center"/>
    </xf>
    <xf numFmtId="2" fontId="6" fillId="3" borderId="19" xfId="44" applyNumberFormat="1" applyFont="1" applyFill="1" applyBorder="1" applyAlignment="1">
      <alignment horizontal="center"/>
    </xf>
    <xf numFmtId="0" fontId="6" fillId="0" borderId="0" xfId="44" applyFont="1"/>
    <xf numFmtId="0" fontId="6" fillId="3" borderId="11" xfId="44" applyFont="1" applyFill="1" applyBorder="1" applyAlignment="1">
      <alignment horizontal="right"/>
    </xf>
    <xf numFmtId="2" fontId="6" fillId="3" borderId="1" xfId="44" applyNumberFormat="1" applyFont="1" applyFill="1" applyBorder="1" applyAlignment="1">
      <alignment horizontal="center"/>
    </xf>
    <xf numFmtId="2" fontId="6" fillId="3" borderId="12" xfId="44" applyNumberFormat="1" applyFont="1" applyFill="1" applyBorder="1" applyAlignment="1">
      <alignment horizontal="center"/>
    </xf>
    <xf numFmtId="0" fontId="6" fillId="3" borderId="11" xfId="44" applyFont="1" applyFill="1" applyBorder="1" applyAlignment="1">
      <alignment horizontal="right" wrapText="1"/>
    </xf>
    <xf numFmtId="0" fontId="6" fillId="3" borderId="13" xfId="44" applyFont="1" applyFill="1" applyBorder="1" applyAlignment="1">
      <alignment horizontal="right"/>
    </xf>
    <xf numFmtId="2" fontId="6" fillId="3" borderId="15" xfId="44" applyNumberFormat="1" applyFont="1" applyFill="1" applyBorder="1" applyAlignment="1">
      <alignment horizontal="center"/>
    </xf>
    <xf numFmtId="2" fontId="6" fillId="3" borderId="16" xfId="44" applyNumberFormat="1" applyFont="1" applyFill="1" applyBorder="1" applyAlignment="1">
      <alignment horizontal="center"/>
    </xf>
    <xf numFmtId="0" fontId="6" fillId="3" borderId="3" xfId="44" applyFont="1" applyFill="1" applyBorder="1" applyAlignment="1">
      <alignment horizontal="center" vertical="center" wrapText="1"/>
    </xf>
    <xf numFmtId="2" fontId="6" fillId="3" borderId="3" xfId="44" applyNumberFormat="1" applyFont="1" applyFill="1" applyBorder="1" applyAlignment="1">
      <alignment horizontal="center"/>
    </xf>
    <xf numFmtId="2" fontId="6" fillId="3" borderId="26" xfId="44" applyNumberFormat="1" applyFont="1" applyFill="1" applyBorder="1" applyAlignment="1">
      <alignment horizontal="center"/>
    </xf>
    <xf numFmtId="0" fontId="6" fillId="3" borderId="7" xfId="44" applyFont="1" applyFill="1" applyBorder="1" applyAlignment="1">
      <alignment wrapText="1"/>
    </xf>
    <xf numFmtId="2" fontId="6" fillId="3" borderId="9" xfId="44" applyNumberFormat="1" applyFont="1" applyFill="1" applyBorder="1" applyAlignment="1">
      <alignment horizontal="center"/>
    </xf>
    <xf numFmtId="2" fontId="6" fillId="3" borderId="10" xfId="44" applyNumberFormat="1" applyFont="1" applyFill="1" applyBorder="1" applyAlignment="1">
      <alignment horizontal="center"/>
    </xf>
    <xf numFmtId="0" fontId="6" fillId="3" borderId="6" xfId="44" applyFont="1" applyFill="1" applyBorder="1" applyAlignment="1">
      <alignment horizontal="center" vertical="center" wrapText="1"/>
    </xf>
    <xf numFmtId="0" fontId="4" fillId="4" borderId="23" xfId="44" applyFont="1" applyFill="1" applyBorder="1"/>
    <xf numFmtId="0" fontId="4" fillId="4" borderId="7" xfId="44" applyFont="1" applyFill="1" applyBorder="1"/>
    <xf numFmtId="0" fontId="4" fillId="4" borderId="9" xfId="44" applyFont="1" applyFill="1" applyBorder="1"/>
    <xf numFmtId="4" fontId="4" fillId="4" borderId="9" xfId="44" applyNumberFormat="1" applyFont="1" applyFill="1" applyBorder="1" applyAlignment="1">
      <alignment horizontal="center"/>
    </xf>
    <xf numFmtId="4" fontId="4" fillId="4" borderId="10" xfId="44" applyNumberFormat="1" applyFont="1" applyFill="1" applyBorder="1" applyAlignment="1">
      <alignment horizontal="center"/>
    </xf>
    <xf numFmtId="0" fontId="3" fillId="4" borderId="11" xfId="44" applyFont="1" applyFill="1" applyBorder="1" applyAlignment="1">
      <alignment wrapText="1"/>
    </xf>
    <xf numFmtId="0" fontId="3" fillId="4" borderId="1" xfId="44" applyFont="1" applyFill="1" applyBorder="1" applyAlignment="1">
      <alignment horizontal="center" vertical="center" wrapText="1"/>
    </xf>
    <xf numFmtId="4" fontId="3" fillId="4" borderId="1" xfId="44" applyNumberFormat="1" applyFont="1" applyFill="1" applyBorder="1" applyAlignment="1">
      <alignment horizontal="center"/>
    </xf>
    <xf numFmtId="4" fontId="3" fillId="4" borderId="0" xfId="44" applyNumberFormat="1" applyFont="1" applyFill="1" applyAlignment="1">
      <alignment horizontal="center"/>
    </xf>
    <xf numFmtId="3" fontId="3" fillId="4" borderId="0" xfId="44" applyNumberFormat="1" applyFont="1" applyFill="1" applyAlignment="1">
      <alignment horizontal="center"/>
    </xf>
    <xf numFmtId="0" fontId="3" fillId="4" borderId="0" xfId="44" applyFont="1" applyFill="1"/>
    <xf numFmtId="0" fontId="3" fillId="4" borderId="1" xfId="44" applyFont="1" applyFill="1" applyBorder="1" applyAlignment="1">
      <alignment horizontal="center"/>
    </xf>
    <xf numFmtId="0" fontId="3" fillId="4" borderId="12" xfId="44" applyFont="1" applyFill="1" applyBorder="1"/>
    <xf numFmtId="3" fontId="3" fillId="4" borderId="1" xfId="44" applyNumberFormat="1" applyFont="1" applyFill="1" applyBorder="1" applyAlignment="1">
      <alignment horizontal="center"/>
    </xf>
    <xf numFmtId="0" fontId="3" fillId="4" borderId="1" xfId="44" applyFont="1" applyFill="1" applyBorder="1"/>
    <xf numFmtId="2" fontId="3" fillId="4" borderId="1" xfId="44" applyNumberFormat="1" applyFont="1" applyFill="1" applyBorder="1" applyAlignment="1">
      <alignment horizontal="center"/>
    </xf>
    <xf numFmtId="0" fontId="3" fillId="4" borderId="13" xfId="44" applyFont="1" applyFill="1" applyBorder="1" applyAlignment="1">
      <alignment wrapText="1"/>
    </xf>
    <xf numFmtId="0" fontId="3" fillId="4" borderId="15" xfId="44" applyFont="1" applyFill="1" applyBorder="1" applyAlignment="1">
      <alignment horizontal="center" vertical="center" wrapText="1"/>
    </xf>
    <xf numFmtId="4" fontId="3" fillId="4" borderId="15" xfId="44" applyNumberFormat="1" applyFont="1" applyFill="1" applyBorder="1" applyAlignment="1">
      <alignment horizontal="center"/>
    </xf>
    <xf numFmtId="3" fontId="3" fillId="4" borderId="15" xfId="44" applyNumberFormat="1" applyFont="1" applyFill="1" applyBorder="1" applyAlignment="1">
      <alignment horizontal="center"/>
    </xf>
    <xf numFmtId="0" fontId="3" fillId="4" borderId="15" xfId="44" applyFont="1" applyFill="1" applyBorder="1"/>
    <xf numFmtId="0" fontId="3" fillId="4" borderId="15" xfId="44" applyFont="1" applyFill="1" applyBorder="1" applyAlignment="1">
      <alignment horizontal="center"/>
    </xf>
    <xf numFmtId="0" fontId="3" fillId="4" borderId="16" xfId="44" applyFont="1" applyFill="1" applyBorder="1"/>
    <xf numFmtId="0" fontId="4" fillId="0" borderId="25" xfId="44" applyFont="1" applyBorder="1"/>
    <xf numFmtId="0" fontId="3" fillId="0" borderId="25" xfId="44" applyFont="1" applyBorder="1"/>
    <xf numFmtId="0" fontId="3" fillId="6" borderId="0" xfId="44" applyFont="1" applyFill="1"/>
    <xf numFmtId="0" fontId="6" fillId="6" borderId="0" xfId="44" applyFont="1" applyFill="1"/>
    <xf numFmtId="0" fontId="5" fillId="6" borderId="0" xfId="44" applyFont="1" applyFill="1"/>
    <xf numFmtId="0" fontId="6" fillId="0" borderId="0" xfId="44" applyFont="1" applyAlignment="1">
      <alignment horizontal="left" wrapText="1"/>
    </xf>
    <xf numFmtId="0" fontId="3" fillId="0" borderId="0" xfId="45" applyFont="1"/>
    <xf numFmtId="0" fontId="4" fillId="0" borderId="1" xfId="45" applyFont="1" applyBorder="1" applyAlignment="1">
      <alignment vertical="center"/>
    </xf>
    <xf numFmtId="0" fontId="4" fillId="0" borderId="2" xfId="45" applyFont="1" applyBorder="1" applyAlignment="1">
      <alignment vertical="center"/>
    </xf>
    <xf numFmtId="0" fontId="4" fillId="0" borderId="2" xfId="45" applyFont="1" applyBorder="1" applyAlignment="1">
      <alignment horizontal="center" vertical="center"/>
    </xf>
    <xf numFmtId="0" fontId="4" fillId="0" borderId="2" xfId="45" applyFont="1" applyBorder="1" applyAlignment="1">
      <alignment horizontal="center" vertical="center" wrapText="1"/>
    </xf>
    <xf numFmtId="0" fontId="4" fillId="0" borderId="0" xfId="45" applyFont="1"/>
    <xf numFmtId="0" fontId="4" fillId="5" borderId="17" xfId="45" applyFont="1" applyFill="1" applyBorder="1" applyAlignment="1">
      <alignment vertical="center"/>
    </xf>
    <xf numFmtId="0" fontId="4" fillId="5" borderId="20" xfId="45" applyFont="1" applyFill="1" applyBorder="1" applyAlignment="1">
      <alignment vertical="center"/>
    </xf>
    <xf numFmtId="0" fontId="4" fillId="5" borderId="21" xfId="45" applyFont="1" applyFill="1" applyBorder="1" applyAlignment="1">
      <alignment horizontal="center" vertical="center"/>
    </xf>
    <xf numFmtId="2" fontId="4" fillId="5" borderId="21" xfId="45" applyNumberFormat="1" applyFont="1" applyFill="1" applyBorder="1" applyAlignment="1">
      <alignment horizontal="center" vertical="center"/>
    </xf>
    <xf numFmtId="2" fontId="4" fillId="5" borderId="22" xfId="45" applyNumberFormat="1" applyFont="1" applyFill="1" applyBorder="1" applyAlignment="1">
      <alignment horizontal="center" vertical="center"/>
    </xf>
    <xf numFmtId="0" fontId="3" fillId="5" borderId="18" xfId="45" applyFont="1" applyFill="1" applyBorder="1" applyAlignment="1">
      <alignment wrapText="1"/>
    </xf>
    <xf numFmtId="2" fontId="3" fillId="5" borderId="4" xfId="45" applyNumberFormat="1" applyFont="1" applyFill="1" applyBorder="1" applyAlignment="1">
      <alignment horizontal="center"/>
    </xf>
    <xf numFmtId="2" fontId="3" fillId="5" borderId="4" xfId="45" applyNumberFormat="1" applyFont="1" applyFill="1" applyBorder="1" applyAlignment="1">
      <alignment horizontal="center" wrapText="1"/>
    </xf>
    <xf numFmtId="2" fontId="3" fillId="5" borderId="19" xfId="45" applyNumberFormat="1" applyFont="1" applyFill="1" applyBorder="1" applyAlignment="1">
      <alignment horizontal="center"/>
    </xf>
    <xf numFmtId="0" fontId="3" fillId="5" borderId="11" xfId="45" applyFont="1" applyFill="1" applyBorder="1"/>
    <xf numFmtId="2" fontId="6" fillId="5" borderId="1" xfId="45" applyNumberFormat="1" applyFont="1" applyFill="1" applyBorder="1" applyAlignment="1">
      <alignment horizontal="center"/>
    </xf>
    <xf numFmtId="2" fontId="3" fillId="5" borderId="1" xfId="45" applyNumberFormat="1" applyFont="1" applyFill="1" applyBorder="1" applyAlignment="1">
      <alignment horizontal="center"/>
    </xf>
    <xf numFmtId="2" fontId="3" fillId="5" borderId="12" xfId="45" applyNumberFormat="1" applyFont="1" applyFill="1" applyBorder="1" applyAlignment="1">
      <alignment horizontal="center"/>
    </xf>
    <xf numFmtId="0" fontId="3" fillId="5" borderId="11" xfId="45" applyFont="1" applyFill="1" applyBorder="1" applyAlignment="1">
      <alignment horizontal="right"/>
    </xf>
    <xf numFmtId="2" fontId="3" fillId="0" borderId="0" xfId="45" applyNumberFormat="1" applyFont="1"/>
    <xf numFmtId="2" fontId="23" fillId="5" borderId="1" xfId="45" applyNumberFormat="1" applyFont="1" applyFill="1" applyBorder="1" applyAlignment="1">
      <alignment horizontal="center"/>
    </xf>
    <xf numFmtId="3" fontId="3" fillId="0" borderId="0" xfId="45" applyNumberFormat="1" applyFont="1"/>
    <xf numFmtId="2" fontId="31" fillId="5" borderId="1" xfId="45" applyNumberFormat="1" applyFont="1" applyFill="1" applyBorder="1" applyAlignment="1">
      <alignment horizontal="center"/>
    </xf>
    <xf numFmtId="0" fontId="3" fillId="5" borderId="11" xfId="45" applyFont="1" applyFill="1" applyBorder="1" applyAlignment="1">
      <alignment horizontal="right" wrapText="1"/>
    </xf>
    <xf numFmtId="0" fontId="3" fillId="5" borderId="6" xfId="45" applyFont="1" applyFill="1" applyBorder="1" applyAlignment="1">
      <alignment horizontal="center" vertical="center" wrapText="1"/>
    </xf>
    <xf numFmtId="0" fontId="3" fillId="5" borderId="3" xfId="45" applyFont="1" applyFill="1" applyBorder="1" applyAlignment="1">
      <alignment horizontal="center" vertical="center"/>
    </xf>
    <xf numFmtId="2" fontId="3" fillId="5" borderId="2" xfId="45" applyNumberFormat="1" applyFont="1" applyFill="1" applyBorder="1" applyAlignment="1">
      <alignment horizontal="center"/>
    </xf>
    <xf numFmtId="2" fontId="3" fillId="5" borderId="37" xfId="45" applyNumberFormat="1" applyFont="1" applyFill="1" applyBorder="1" applyAlignment="1">
      <alignment horizontal="center"/>
    </xf>
    <xf numFmtId="0" fontId="3" fillId="5" borderId="23" xfId="45" applyFont="1" applyFill="1" applyBorder="1" applyAlignment="1">
      <alignment horizontal="center" wrapText="1"/>
    </xf>
    <xf numFmtId="0" fontId="3" fillId="5" borderId="13" xfId="45" applyFont="1" applyFill="1" applyBorder="1"/>
    <xf numFmtId="0" fontId="3" fillId="5" borderId="15" xfId="45" applyFont="1" applyFill="1" applyBorder="1" applyAlignment="1">
      <alignment horizontal="center"/>
    </xf>
    <xf numFmtId="2" fontId="3" fillId="5" borderId="15" xfId="45" applyNumberFormat="1" applyFont="1" applyFill="1" applyBorder="1" applyAlignment="1">
      <alignment horizontal="center"/>
    </xf>
    <xf numFmtId="2" fontId="3" fillId="5" borderId="16" xfId="45" applyNumberFormat="1" applyFont="1" applyFill="1" applyBorder="1" applyAlignment="1">
      <alignment horizontal="center"/>
    </xf>
    <xf numFmtId="4" fontId="3" fillId="0" borderId="0" xfId="45" applyNumberFormat="1" applyFont="1"/>
    <xf numFmtId="0" fontId="5" fillId="3" borderId="17" xfId="45" applyFont="1" applyFill="1" applyBorder="1"/>
    <xf numFmtId="0" fontId="5" fillId="3" borderId="20" xfId="45" applyFont="1" applyFill="1" applyBorder="1" applyAlignment="1">
      <alignment wrapText="1"/>
    </xf>
    <xf numFmtId="0" fontId="5" fillId="3" borderId="21" xfId="45" applyFont="1" applyFill="1" applyBorder="1" applyAlignment="1">
      <alignment horizontal="center"/>
    </xf>
    <xf numFmtId="2" fontId="5" fillId="3" borderId="21" xfId="45" applyNumberFormat="1" applyFont="1" applyFill="1" applyBorder="1" applyAlignment="1">
      <alignment horizontal="center"/>
    </xf>
    <xf numFmtId="2" fontId="5" fillId="3" borderId="22" xfId="45" applyNumberFormat="1" applyFont="1" applyFill="1" applyBorder="1" applyAlignment="1">
      <alignment horizontal="center"/>
    </xf>
    <xf numFmtId="0" fontId="6" fillId="3" borderId="18" xfId="45" applyFont="1" applyFill="1" applyBorder="1" applyAlignment="1">
      <alignment wrapText="1"/>
    </xf>
    <xf numFmtId="2" fontId="6" fillId="3" borderId="4" xfId="45" applyNumberFormat="1" applyFont="1" applyFill="1" applyBorder="1" applyAlignment="1">
      <alignment horizontal="center"/>
    </xf>
    <xf numFmtId="2" fontId="6" fillId="3" borderId="19" xfId="45" applyNumberFormat="1" applyFont="1" applyFill="1" applyBorder="1" applyAlignment="1">
      <alignment horizontal="center"/>
    </xf>
    <xf numFmtId="0" fontId="6" fillId="0" borderId="0" xfId="45" applyFont="1"/>
    <xf numFmtId="0" fontId="6" fillId="3" borderId="11" xfId="45" applyFont="1" applyFill="1" applyBorder="1" applyAlignment="1">
      <alignment horizontal="right"/>
    </xf>
    <xf numFmtId="2" fontId="6" fillId="3" borderId="1" xfId="45" applyNumberFormat="1" applyFont="1" applyFill="1" applyBorder="1" applyAlignment="1">
      <alignment horizontal="center"/>
    </xf>
    <xf numFmtId="2" fontId="6" fillId="3" borderId="12" xfId="45" applyNumberFormat="1" applyFont="1" applyFill="1" applyBorder="1" applyAlignment="1">
      <alignment horizontal="center"/>
    </xf>
    <xf numFmtId="0" fontId="6" fillId="3" borderId="11" xfId="45" applyFont="1" applyFill="1" applyBorder="1" applyAlignment="1">
      <alignment horizontal="right" wrapText="1"/>
    </xf>
    <xf numFmtId="0" fontId="6" fillId="3" borderId="13" xfId="45" applyFont="1" applyFill="1" applyBorder="1" applyAlignment="1">
      <alignment horizontal="right"/>
    </xf>
    <xf numFmtId="2" fontId="6" fillId="3" borderId="15" xfId="45" applyNumberFormat="1" applyFont="1" applyFill="1" applyBorder="1" applyAlignment="1">
      <alignment horizontal="center"/>
    </xf>
    <xf numFmtId="2" fontId="6" fillId="3" borderId="16" xfId="45" applyNumberFormat="1" applyFont="1" applyFill="1" applyBorder="1" applyAlignment="1">
      <alignment horizontal="center"/>
    </xf>
    <xf numFmtId="0" fontId="6" fillId="3" borderId="3" xfId="45" applyFont="1" applyFill="1" applyBorder="1" applyAlignment="1">
      <alignment horizontal="center" vertical="center" wrapText="1"/>
    </xf>
    <xf numFmtId="2" fontId="6" fillId="3" borderId="3" xfId="45" applyNumberFormat="1" applyFont="1" applyFill="1" applyBorder="1" applyAlignment="1">
      <alignment horizontal="center"/>
    </xf>
    <xf numFmtId="2" fontId="6" fillId="3" borderId="26" xfId="45" applyNumberFormat="1" applyFont="1" applyFill="1" applyBorder="1" applyAlignment="1">
      <alignment horizontal="center"/>
    </xf>
    <xf numFmtId="0" fontId="6" fillId="3" borderId="7" xfId="45" applyFont="1" applyFill="1" applyBorder="1" applyAlignment="1">
      <alignment wrapText="1"/>
    </xf>
    <xf numFmtId="2" fontId="6" fillId="3" borderId="9" xfId="45" applyNumberFormat="1" applyFont="1" applyFill="1" applyBorder="1" applyAlignment="1">
      <alignment horizontal="center"/>
    </xf>
    <xf numFmtId="2" fontId="6" fillId="3" borderId="10" xfId="45" applyNumberFormat="1" applyFont="1" applyFill="1" applyBorder="1" applyAlignment="1">
      <alignment horizontal="center"/>
    </xf>
    <xf numFmtId="0" fontId="6" fillId="3" borderId="6" xfId="45" applyFont="1" applyFill="1" applyBorder="1" applyAlignment="1">
      <alignment horizontal="center" vertical="center" wrapText="1"/>
    </xf>
    <xf numFmtId="0" fontId="4" fillId="4" borderId="23" xfId="45" applyFont="1" applyFill="1" applyBorder="1"/>
    <xf numFmtId="0" fontId="4" fillId="4" borderId="7" xfId="45" applyFont="1" applyFill="1" applyBorder="1"/>
    <xf numFmtId="0" fontId="4" fillId="4" borderId="9" xfId="45" applyFont="1" applyFill="1" applyBorder="1"/>
    <xf numFmtId="4" fontId="4" fillId="4" borderId="9" xfId="45" applyNumberFormat="1" applyFont="1" applyFill="1" applyBorder="1" applyAlignment="1">
      <alignment horizontal="center"/>
    </xf>
    <xf numFmtId="4" fontId="4" fillId="4" borderId="10" xfId="45" applyNumberFormat="1" applyFont="1" applyFill="1" applyBorder="1" applyAlignment="1">
      <alignment horizontal="center"/>
    </xf>
    <xf numFmtId="0" fontId="3" fillId="4" borderId="11" xfId="45" applyFont="1" applyFill="1" applyBorder="1" applyAlignment="1">
      <alignment wrapText="1"/>
    </xf>
    <xf numFmtId="0" fontId="3" fillId="4" borderId="1" xfId="45" applyFont="1" applyFill="1" applyBorder="1" applyAlignment="1">
      <alignment horizontal="center" vertical="center" wrapText="1"/>
    </xf>
    <xf numFmtId="4" fontId="3" fillId="4" borderId="1" xfId="45" applyNumberFormat="1" applyFont="1" applyFill="1" applyBorder="1" applyAlignment="1">
      <alignment horizontal="center"/>
    </xf>
    <xf numFmtId="4" fontId="3" fillId="4" borderId="0" xfId="45" applyNumberFormat="1" applyFont="1" applyFill="1" applyAlignment="1">
      <alignment horizontal="center"/>
    </xf>
    <xf numFmtId="3" fontId="3" fillId="4" borderId="0" xfId="45" applyNumberFormat="1" applyFont="1" applyFill="1" applyAlignment="1">
      <alignment horizontal="center"/>
    </xf>
    <xf numFmtId="0" fontId="3" fillId="4" borderId="0" xfId="45" applyFont="1" applyFill="1"/>
    <xf numFmtId="0" fontId="3" fillId="4" borderId="12" xfId="45" applyFont="1" applyFill="1" applyBorder="1"/>
    <xf numFmtId="3" fontId="3" fillId="4" borderId="1" xfId="45" applyNumberFormat="1" applyFont="1" applyFill="1" applyBorder="1" applyAlignment="1">
      <alignment horizontal="center"/>
    </xf>
    <xf numFmtId="0" fontId="3" fillId="4" borderId="1" xfId="45" applyFont="1" applyFill="1" applyBorder="1"/>
    <xf numFmtId="0" fontId="3" fillId="4" borderId="13" xfId="45" applyFont="1" applyFill="1" applyBorder="1" applyAlignment="1">
      <alignment wrapText="1"/>
    </xf>
    <xf numFmtId="0" fontId="3" fillId="4" borderId="15" xfId="45" applyFont="1" applyFill="1" applyBorder="1" applyAlignment="1">
      <alignment horizontal="center" vertical="center" wrapText="1"/>
    </xf>
    <xf numFmtId="4" fontId="3" fillId="4" borderId="15" xfId="45" applyNumberFormat="1" applyFont="1" applyFill="1" applyBorder="1" applyAlignment="1">
      <alignment horizontal="center"/>
    </xf>
    <xf numFmtId="3" fontId="3" fillId="4" borderId="15" xfId="45" applyNumberFormat="1" applyFont="1" applyFill="1" applyBorder="1" applyAlignment="1">
      <alignment horizontal="center"/>
    </xf>
    <xf numFmtId="0" fontId="3" fillId="4" borderId="15" xfId="45" applyFont="1" applyFill="1" applyBorder="1"/>
    <xf numFmtId="0" fontId="3" fillId="4" borderId="16" xfId="45" applyFont="1" applyFill="1" applyBorder="1"/>
    <xf numFmtId="0" fontId="4" fillId="0" borderId="25" xfId="45" applyFont="1" applyBorder="1"/>
    <xf numFmtId="0" fontId="3" fillId="0" borderId="25" xfId="45" applyFont="1" applyBorder="1"/>
    <xf numFmtId="0" fontId="5" fillId="0" borderId="0" xfId="45" applyFont="1"/>
    <xf numFmtId="0" fontId="6" fillId="0" borderId="0" xfId="45" applyFont="1" applyAlignment="1">
      <alignment horizontal="left" wrapText="1"/>
    </xf>
    <xf numFmtId="0" fontId="5" fillId="0" borderId="2" xfId="45" applyFont="1" applyBorder="1" applyAlignment="1">
      <alignment horizontal="center" vertical="center" wrapText="1"/>
    </xf>
    <xf numFmtId="4" fontId="3" fillId="5" borderId="1" xfId="45" applyNumberFormat="1" applyFont="1" applyFill="1" applyBorder="1" applyAlignment="1">
      <alignment horizontal="center"/>
    </xf>
    <xf numFmtId="0" fontId="33" fillId="0" borderId="0" xfId="45" applyFont="1"/>
    <xf numFmtId="0" fontId="3" fillId="0" borderId="0" xfId="46" applyFont="1" applyAlignment="1">
      <alignment vertical="top"/>
    </xf>
    <xf numFmtId="0" fontId="4" fillId="0" borderId="1" xfId="46" applyFont="1" applyBorder="1" applyAlignment="1">
      <alignment vertical="center"/>
    </xf>
    <xf numFmtId="0" fontId="4" fillId="0" borderId="2" xfId="46" applyFont="1" applyBorder="1" applyAlignment="1">
      <alignment vertical="center"/>
    </xf>
    <xf numFmtId="0" fontId="4" fillId="0" borderId="2" xfId="46" applyFont="1" applyBorder="1" applyAlignment="1">
      <alignment horizontal="center" vertical="center"/>
    </xf>
    <xf numFmtId="0" fontId="4" fillId="0" borderId="0" xfId="46" applyFont="1"/>
    <xf numFmtId="0" fontId="4" fillId="5" borderId="17" xfId="46" applyFont="1" applyFill="1" applyBorder="1" applyAlignment="1">
      <alignment vertical="center"/>
    </xf>
    <xf numFmtId="0" fontId="4" fillId="5" borderId="20" xfId="46" applyFont="1" applyFill="1" applyBorder="1" applyAlignment="1">
      <alignment vertical="center"/>
    </xf>
    <xf numFmtId="0" fontId="4" fillId="5" borderId="21" xfId="46" applyFont="1" applyFill="1" applyBorder="1" applyAlignment="1">
      <alignment horizontal="center" vertical="center"/>
    </xf>
    <xf numFmtId="2" fontId="4" fillId="5" borderId="21" xfId="46" applyNumberFormat="1" applyFont="1" applyFill="1" applyBorder="1" applyAlignment="1">
      <alignment horizontal="center" vertical="center"/>
    </xf>
    <xf numFmtId="2" fontId="4" fillId="5" borderId="22" xfId="46" applyNumberFormat="1" applyFont="1" applyFill="1" applyBorder="1" applyAlignment="1">
      <alignment horizontal="center" vertical="center"/>
    </xf>
    <xf numFmtId="0" fontId="3" fillId="5" borderId="18" xfId="46" applyFont="1" applyFill="1" applyBorder="1" applyAlignment="1">
      <alignment wrapText="1"/>
    </xf>
    <xf numFmtId="2" fontId="3" fillId="5" borderId="4" xfId="46" applyNumberFormat="1" applyFont="1" applyFill="1" applyBorder="1" applyAlignment="1">
      <alignment horizontal="center"/>
    </xf>
    <xf numFmtId="2" fontId="3" fillId="5" borderId="19" xfId="46" applyNumberFormat="1" applyFont="1" applyFill="1" applyBorder="1" applyAlignment="1">
      <alignment horizontal="center"/>
    </xf>
    <xf numFmtId="0" fontId="3" fillId="0" borderId="0" xfId="46" applyFont="1"/>
    <xf numFmtId="0" fontId="3" fillId="5" borderId="11" xfId="46" applyFont="1" applyFill="1" applyBorder="1"/>
    <xf numFmtId="2" fontId="6" fillId="5" borderId="1" xfId="46" applyNumberFormat="1" applyFont="1" applyFill="1" applyBorder="1" applyAlignment="1">
      <alignment horizontal="center"/>
    </xf>
    <xf numFmtId="2" fontId="3" fillId="5" borderId="1" xfId="46" applyNumberFormat="1" applyFont="1" applyFill="1" applyBorder="1" applyAlignment="1">
      <alignment horizontal="center"/>
    </xf>
    <xf numFmtId="2" fontId="3" fillId="5" borderId="12" xfId="46" applyNumberFormat="1" applyFont="1" applyFill="1" applyBorder="1" applyAlignment="1">
      <alignment horizontal="center"/>
    </xf>
    <xf numFmtId="2" fontId="3" fillId="0" borderId="0" xfId="46" applyNumberFormat="1" applyFont="1"/>
    <xf numFmtId="0" fontId="3" fillId="5" borderId="11" xfId="46" applyFont="1" applyFill="1" applyBorder="1" applyAlignment="1">
      <alignment horizontal="right"/>
    </xf>
    <xf numFmtId="2" fontId="23" fillId="5" borderId="1" xfId="46" applyNumberFormat="1" applyFont="1" applyFill="1" applyBorder="1" applyAlignment="1">
      <alignment horizontal="center"/>
    </xf>
    <xf numFmtId="3" fontId="3" fillId="0" borderId="0" xfId="46" applyNumberFormat="1" applyFont="1"/>
    <xf numFmtId="2" fontId="31" fillId="5" borderId="1" xfId="46" applyNumberFormat="1" applyFont="1" applyFill="1" applyBorder="1" applyAlignment="1">
      <alignment horizontal="center"/>
    </xf>
    <xf numFmtId="0" fontId="3" fillId="5" borderId="11" xfId="46" applyFont="1" applyFill="1" applyBorder="1" applyAlignment="1">
      <alignment horizontal="right" wrapText="1"/>
    </xf>
    <xf numFmtId="4" fontId="3" fillId="5" borderId="1" xfId="46" applyNumberFormat="1" applyFont="1" applyFill="1" applyBorder="1" applyAlignment="1">
      <alignment horizontal="center"/>
    </xf>
    <xf numFmtId="0" fontId="3" fillId="5" borderId="6" xfId="46" applyFont="1" applyFill="1" applyBorder="1" applyAlignment="1">
      <alignment horizontal="center" vertical="center" wrapText="1"/>
    </xf>
    <xf numFmtId="0" fontId="3" fillId="5" borderId="3" xfId="46" applyFont="1" applyFill="1" applyBorder="1" applyAlignment="1">
      <alignment horizontal="center" vertical="center"/>
    </xf>
    <xf numFmtId="2" fontId="3" fillId="5" borderId="2" xfId="46" applyNumberFormat="1" applyFont="1" applyFill="1" applyBorder="1" applyAlignment="1">
      <alignment horizontal="center"/>
    </xf>
    <xf numFmtId="2" fontId="3" fillId="5" borderId="37" xfId="46" applyNumberFormat="1" applyFont="1" applyFill="1" applyBorder="1" applyAlignment="1">
      <alignment horizontal="center"/>
    </xf>
    <xf numFmtId="0" fontId="3" fillId="5" borderId="13" xfId="46" applyFont="1" applyFill="1" applyBorder="1"/>
    <xf numFmtId="0" fontId="3" fillId="5" borderId="15" xfId="46" applyFont="1" applyFill="1" applyBorder="1" applyAlignment="1">
      <alignment horizontal="center"/>
    </xf>
    <xf numFmtId="2" fontId="3" fillId="5" borderId="15" xfId="46" applyNumberFormat="1" applyFont="1" applyFill="1" applyBorder="1" applyAlignment="1">
      <alignment horizontal="center"/>
    </xf>
    <xf numFmtId="2" fontId="3" fillId="5" borderId="16" xfId="46" applyNumberFormat="1" applyFont="1" applyFill="1" applyBorder="1" applyAlignment="1">
      <alignment horizontal="center"/>
    </xf>
    <xf numFmtId="4" fontId="3" fillId="0" borderId="0" xfId="46" applyNumberFormat="1" applyFont="1"/>
    <xf numFmtId="0" fontId="5" fillId="3" borderId="17" xfId="46" applyFont="1" applyFill="1" applyBorder="1"/>
    <xf numFmtId="0" fontId="5" fillId="3" borderId="20" xfId="46" applyFont="1" applyFill="1" applyBorder="1" applyAlignment="1">
      <alignment wrapText="1"/>
    </xf>
    <xf numFmtId="0" fontId="5" fillId="3" borderId="21" xfId="46" applyFont="1" applyFill="1" applyBorder="1" applyAlignment="1">
      <alignment horizontal="center"/>
    </xf>
    <xf numFmtId="2" fontId="5" fillId="3" borderId="21" xfId="46" applyNumberFormat="1" applyFont="1" applyFill="1" applyBorder="1" applyAlignment="1">
      <alignment horizontal="center"/>
    </xf>
    <xf numFmtId="2" fontId="5" fillId="3" borderId="22" xfId="46" applyNumberFormat="1" applyFont="1" applyFill="1" applyBorder="1" applyAlignment="1">
      <alignment horizontal="center"/>
    </xf>
    <xf numFmtId="0" fontId="6" fillId="3" borderId="18" xfId="46" applyFont="1" applyFill="1" applyBorder="1" applyAlignment="1">
      <alignment wrapText="1"/>
    </xf>
    <xf numFmtId="2" fontId="6" fillId="3" borderId="4" xfId="46" applyNumberFormat="1" applyFont="1" applyFill="1" applyBorder="1" applyAlignment="1">
      <alignment horizontal="center"/>
    </xf>
    <xf numFmtId="2" fontId="6" fillId="3" borderId="19" xfId="46" applyNumberFormat="1" applyFont="1" applyFill="1" applyBorder="1" applyAlignment="1">
      <alignment horizontal="center"/>
    </xf>
    <xf numFmtId="0" fontId="6" fillId="0" borderId="0" xfId="46" applyFont="1"/>
    <xf numFmtId="0" fontId="6" fillId="3" borderId="11" xfId="46" applyFont="1" applyFill="1" applyBorder="1" applyAlignment="1">
      <alignment horizontal="right"/>
    </xf>
    <xf numFmtId="2" fontId="6" fillId="3" borderId="1" xfId="46" applyNumberFormat="1" applyFont="1" applyFill="1" applyBorder="1" applyAlignment="1">
      <alignment horizontal="center"/>
    </xf>
    <xf numFmtId="2" fontId="6" fillId="3" borderId="12" xfId="46" applyNumberFormat="1" applyFont="1" applyFill="1" applyBorder="1" applyAlignment="1">
      <alignment horizontal="center"/>
    </xf>
    <xf numFmtId="0" fontId="5" fillId="0" borderId="0" xfId="46" applyFont="1"/>
    <xf numFmtId="0" fontId="6" fillId="3" borderId="11" xfId="46" applyFont="1" applyFill="1" applyBorder="1" applyAlignment="1">
      <alignment horizontal="right" wrapText="1"/>
    </xf>
    <xf numFmtId="0" fontId="6" fillId="3" borderId="13" xfId="46" applyFont="1" applyFill="1" applyBorder="1" applyAlignment="1">
      <alignment horizontal="right"/>
    </xf>
    <xf numFmtId="2" fontId="6" fillId="3" borderId="15" xfId="46" applyNumberFormat="1" applyFont="1" applyFill="1" applyBorder="1" applyAlignment="1">
      <alignment horizontal="center"/>
    </xf>
    <xf numFmtId="2" fontId="6" fillId="3" borderId="16" xfId="46" applyNumberFormat="1" applyFont="1" applyFill="1" applyBorder="1" applyAlignment="1">
      <alignment horizontal="center"/>
    </xf>
    <xf numFmtId="0" fontId="6" fillId="3" borderId="3" xfId="46" applyFont="1" applyFill="1" applyBorder="1" applyAlignment="1">
      <alignment horizontal="center" vertical="center" wrapText="1"/>
    </xf>
    <xf numFmtId="2" fontId="6" fillId="3" borderId="3" xfId="46" applyNumberFormat="1" applyFont="1" applyFill="1" applyBorder="1" applyAlignment="1">
      <alignment horizontal="center"/>
    </xf>
    <xf numFmtId="2" fontId="6" fillId="3" borderId="26" xfId="46" applyNumberFormat="1" applyFont="1" applyFill="1" applyBorder="1" applyAlignment="1">
      <alignment horizontal="center"/>
    </xf>
    <xf numFmtId="0" fontId="6" fillId="3" borderId="7" xfId="46" applyFont="1" applyFill="1" applyBorder="1" applyAlignment="1">
      <alignment wrapText="1"/>
    </xf>
    <xf numFmtId="2" fontId="6" fillId="3" borderId="9" xfId="46" applyNumberFormat="1" applyFont="1" applyFill="1" applyBorder="1" applyAlignment="1">
      <alignment horizontal="center"/>
    </xf>
    <xf numFmtId="2" fontId="6" fillId="3" borderId="10" xfId="46" applyNumberFormat="1" applyFont="1" applyFill="1" applyBorder="1" applyAlignment="1">
      <alignment horizontal="center"/>
    </xf>
    <xf numFmtId="0" fontId="6" fillId="3" borderId="6" xfId="46" applyFont="1" applyFill="1" applyBorder="1" applyAlignment="1">
      <alignment horizontal="center" vertical="center" wrapText="1"/>
    </xf>
    <xf numFmtId="0" fontId="4" fillId="4" borderId="23" xfId="46" applyFont="1" applyFill="1" applyBorder="1"/>
    <xf numFmtId="0" fontId="4" fillId="4" borderId="7" xfId="46" applyFont="1" applyFill="1" applyBorder="1"/>
    <xf numFmtId="0" fontId="4" fillId="4" borderId="9" xfId="46" applyFont="1" applyFill="1" applyBorder="1"/>
    <xf numFmtId="4" fontId="4" fillId="4" borderId="9" xfId="46" applyNumberFormat="1" applyFont="1" applyFill="1" applyBorder="1" applyAlignment="1">
      <alignment horizontal="center"/>
    </xf>
    <xf numFmtId="4" fontId="4" fillId="4" borderId="10" xfId="46" applyNumberFormat="1" applyFont="1" applyFill="1" applyBorder="1" applyAlignment="1">
      <alignment horizontal="center"/>
    </xf>
    <xf numFmtId="0" fontId="3" fillId="4" borderId="11" xfId="46" applyFont="1" applyFill="1" applyBorder="1" applyAlignment="1">
      <alignment wrapText="1"/>
    </xf>
    <xf numFmtId="0" fontId="3" fillId="4" borderId="1" xfId="46" applyFont="1" applyFill="1" applyBorder="1" applyAlignment="1">
      <alignment horizontal="center" vertical="center" wrapText="1"/>
    </xf>
    <xf numFmtId="4" fontId="3" fillId="4" borderId="1" xfId="46" applyNumberFormat="1" applyFont="1" applyFill="1" applyBorder="1" applyAlignment="1">
      <alignment horizontal="center" vertical="center"/>
    </xf>
    <xf numFmtId="0" fontId="3" fillId="4" borderId="12" xfId="46" applyFont="1" applyFill="1" applyBorder="1"/>
    <xf numFmtId="4" fontId="3" fillId="4" borderId="1" xfId="46" applyNumberFormat="1" applyFont="1" applyFill="1" applyBorder="1" applyAlignment="1">
      <alignment horizontal="center"/>
    </xf>
    <xf numFmtId="0" fontId="3" fillId="4" borderId="13" xfId="46" applyFont="1" applyFill="1" applyBorder="1" applyAlignment="1">
      <alignment wrapText="1"/>
    </xf>
    <xf numFmtId="0" fontId="3" fillId="4" borderId="15" xfId="46" applyFont="1" applyFill="1" applyBorder="1" applyAlignment="1">
      <alignment horizontal="center" vertical="center" wrapText="1"/>
    </xf>
    <xf numFmtId="4" fontId="3" fillId="4" borderId="15" xfId="46" applyNumberFormat="1" applyFont="1" applyFill="1" applyBorder="1" applyAlignment="1">
      <alignment horizontal="center"/>
    </xf>
    <xf numFmtId="0" fontId="3" fillId="4" borderId="16" xfId="46" applyFont="1" applyFill="1" applyBorder="1"/>
    <xf numFmtId="0" fontId="3" fillId="0" borderId="25" xfId="46" applyFont="1" applyBorder="1"/>
    <xf numFmtId="0" fontId="6" fillId="0" borderId="0" xfId="46" applyFont="1" applyAlignment="1">
      <alignment wrapText="1"/>
    </xf>
    <xf numFmtId="0" fontId="3" fillId="0" borderId="0" xfId="46" applyFont="1" applyAlignment="1">
      <alignment wrapText="1"/>
    </xf>
    <xf numFmtId="0" fontId="6" fillId="0" borderId="0" xfId="46" applyFont="1" applyAlignment="1">
      <alignment vertical="center" wrapText="1"/>
    </xf>
    <xf numFmtId="0" fontId="33" fillId="0" borderId="0" xfId="46" applyFont="1"/>
    <xf numFmtId="0" fontId="3" fillId="0" borderId="0" xfId="47" applyFont="1"/>
    <xf numFmtId="0" fontId="4" fillId="0" borderId="1" xfId="47" applyFont="1" applyBorder="1" applyAlignment="1">
      <alignment vertical="center"/>
    </xf>
    <xf numFmtId="0" fontId="4" fillId="0" borderId="2" xfId="47" applyFont="1" applyBorder="1" applyAlignment="1">
      <alignment vertical="center"/>
    </xf>
    <xf numFmtId="0" fontId="4" fillId="0" borderId="2" xfId="47" applyFont="1" applyBorder="1" applyAlignment="1">
      <alignment horizontal="center" vertical="center"/>
    </xf>
    <xf numFmtId="0" fontId="4" fillId="0" borderId="0" xfId="47" applyFont="1"/>
    <xf numFmtId="0" fontId="4" fillId="5" borderId="17" xfId="47" applyFont="1" applyFill="1" applyBorder="1" applyAlignment="1">
      <alignment vertical="center"/>
    </xf>
    <xf numFmtId="0" fontId="4" fillId="5" borderId="20" xfId="47" applyFont="1" applyFill="1" applyBorder="1" applyAlignment="1">
      <alignment vertical="center"/>
    </xf>
    <xf numFmtId="0" fontId="4" fillId="5" borderId="21" xfId="47" applyFont="1" applyFill="1" applyBorder="1" applyAlignment="1">
      <alignment horizontal="center" vertical="center"/>
    </xf>
    <xf numFmtId="2" fontId="4" fillId="5" borderId="21" xfId="47" applyNumberFormat="1" applyFont="1" applyFill="1" applyBorder="1" applyAlignment="1">
      <alignment horizontal="center" vertical="center"/>
    </xf>
    <xf numFmtId="2" fontId="4" fillId="5" borderId="22" xfId="47" applyNumberFormat="1" applyFont="1" applyFill="1" applyBorder="1" applyAlignment="1">
      <alignment horizontal="center" vertical="center"/>
    </xf>
    <xf numFmtId="0" fontId="3" fillId="5" borderId="18" xfId="47" applyFont="1" applyFill="1" applyBorder="1" applyAlignment="1">
      <alignment wrapText="1"/>
    </xf>
    <xf numFmtId="2" fontId="3" fillId="5" borderId="4" xfId="47" applyNumberFormat="1" applyFont="1" applyFill="1" applyBorder="1" applyAlignment="1">
      <alignment horizontal="center"/>
    </xf>
    <xf numFmtId="2" fontId="3" fillId="5" borderId="19" xfId="47" applyNumberFormat="1" applyFont="1" applyFill="1" applyBorder="1" applyAlignment="1">
      <alignment horizontal="center"/>
    </xf>
    <xf numFmtId="0" fontId="3" fillId="5" borderId="11" xfId="47" applyFont="1" applyFill="1" applyBorder="1"/>
    <xf numFmtId="2" fontId="6" fillId="5" borderId="1" xfId="47" applyNumberFormat="1" applyFont="1" applyFill="1" applyBorder="1" applyAlignment="1">
      <alignment horizontal="center"/>
    </xf>
    <xf numFmtId="2" fontId="3" fillId="5" borderId="1" xfId="47" applyNumberFormat="1" applyFont="1" applyFill="1" applyBorder="1" applyAlignment="1">
      <alignment horizontal="center"/>
    </xf>
    <xf numFmtId="2" fontId="3" fillId="5" borderId="12" xfId="47" applyNumberFormat="1" applyFont="1" applyFill="1" applyBorder="1" applyAlignment="1">
      <alignment horizontal="center"/>
    </xf>
    <xf numFmtId="2" fontId="3" fillId="0" borderId="0" xfId="47" applyNumberFormat="1" applyFont="1"/>
    <xf numFmtId="0" fontId="3" fillId="5" borderId="11" xfId="47" applyFont="1" applyFill="1" applyBorder="1" applyAlignment="1">
      <alignment horizontal="right"/>
    </xf>
    <xf numFmtId="2" fontId="23" fillId="5" borderId="1" xfId="47" applyNumberFormat="1" applyFont="1" applyFill="1" applyBorder="1" applyAlignment="1">
      <alignment horizontal="center"/>
    </xf>
    <xf numFmtId="3" fontId="3" fillId="0" borderId="0" xfId="47" applyNumberFormat="1" applyFont="1"/>
    <xf numFmtId="2" fontId="31" fillId="5" borderId="1" xfId="47" applyNumberFormat="1" applyFont="1" applyFill="1" applyBorder="1" applyAlignment="1">
      <alignment horizontal="center"/>
    </xf>
    <xf numFmtId="0" fontId="3" fillId="5" borderId="11" xfId="47" applyFont="1" applyFill="1" applyBorder="1" applyAlignment="1">
      <alignment horizontal="right" wrapText="1"/>
    </xf>
    <xf numFmtId="4" fontId="3" fillId="5" borderId="1" xfId="47" applyNumberFormat="1" applyFont="1" applyFill="1" applyBorder="1" applyAlignment="1">
      <alignment horizontal="center"/>
    </xf>
    <xf numFmtId="0" fontId="3" fillId="5" borderId="6" xfId="47" applyFont="1" applyFill="1" applyBorder="1" applyAlignment="1">
      <alignment horizontal="center" vertical="center" wrapText="1"/>
    </xf>
    <xf numFmtId="0" fontId="3" fillId="5" borderId="3" xfId="47" applyFont="1" applyFill="1" applyBorder="1" applyAlignment="1">
      <alignment horizontal="center" vertical="center"/>
    </xf>
    <xf numFmtId="2" fontId="3" fillId="5" borderId="2" xfId="47" applyNumberFormat="1" applyFont="1" applyFill="1" applyBorder="1" applyAlignment="1">
      <alignment horizontal="center"/>
    </xf>
    <xf numFmtId="2" fontId="3" fillId="5" borderId="37" xfId="47" applyNumberFormat="1" applyFont="1" applyFill="1" applyBorder="1" applyAlignment="1">
      <alignment horizontal="center"/>
    </xf>
    <xf numFmtId="0" fontId="3" fillId="5" borderId="13" xfId="47" applyFont="1" applyFill="1" applyBorder="1"/>
    <xf numFmtId="0" fontId="3" fillId="5" borderId="15" xfId="47" applyFont="1" applyFill="1" applyBorder="1" applyAlignment="1">
      <alignment horizontal="center"/>
    </xf>
    <xf numFmtId="2" fontId="3" fillId="5" borderId="15" xfId="47" applyNumberFormat="1" applyFont="1" applyFill="1" applyBorder="1" applyAlignment="1">
      <alignment horizontal="center"/>
    </xf>
    <xf numFmtId="2" fontId="3" fillId="5" borderId="16" xfId="47" applyNumberFormat="1" applyFont="1" applyFill="1" applyBorder="1" applyAlignment="1">
      <alignment horizontal="center"/>
    </xf>
    <xf numFmtId="4" fontId="3" fillId="0" borderId="0" xfId="47" applyNumberFormat="1" applyFont="1"/>
    <xf numFmtId="0" fontId="5" fillId="3" borderId="17" xfId="47" applyFont="1" applyFill="1" applyBorder="1"/>
    <xf numFmtId="0" fontId="5" fillId="3" borderId="20" xfId="47" applyFont="1" applyFill="1" applyBorder="1" applyAlignment="1">
      <alignment wrapText="1"/>
    </xf>
    <xf numFmtId="0" fontId="5" fillId="3" borderId="21" xfId="47" applyFont="1" applyFill="1" applyBorder="1" applyAlignment="1">
      <alignment horizontal="center"/>
    </xf>
    <xf numFmtId="2" fontId="5" fillId="3" borderId="21" xfId="47" applyNumberFormat="1" applyFont="1" applyFill="1" applyBorder="1" applyAlignment="1">
      <alignment horizontal="center"/>
    </xf>
    <xf numFmtId="2" fontId="5" fillId="3" borderId="22" xfId="47" applyNumberFormat="1" applyFont="1" applyFill="1" applyBorder="1" applyAlignment="1">
      <alignment horizontal="center"/>
    </xf>
    <xf numFmtId="0" fontId="6" fillId="3" borderId="18" xfId="47" applyFont="1" applyFill="1" applyBorder="1" applyAlignment="1">
      <alignment wrapText="1"/>
    </xf>
    <xf numFmtId="2" fontId="6" fillId="3" borderId="4" xfId="47" applyNumberFormat="1" applyFont="1" applyFill="1" applyBorder="1" applyAlignment="1">
      <alignment horizontal="center"/>
    </xf>
    <xf numFmtId="2" fontId="6" fillId="3" borderId="19" xfId="47" applyNumberFormat="1" applyFont="1" applyFill="1" applyBorder="1" applyAlignment="1">
      <alignment horizontal="center"/>
    </xf>
    <xf numFmtId="0" fontId="6" fillId="0" borderId="0" xfId="47" applyFont="1"/>
    <xf numFmtId="0" fontId="6" fillId="3" borderId="11" xfId="47" applyFont="1" applyFill="1" applyBorder="1" applyAlignment="1">
      <alignment horizontal="right"/>
    </xf>
    <xf numFmtId="2" fontId="6" fillId="3" borderId="1" xfId="47" applyNumberFormat="1" applyFont="1" applyFill="1" applyBorder="1" applyAlignment="1">
      <alignment horizontal="center"/>
    </xf>
    <xf numFmtId="2" fontId="6" fillId="3" borderId="12" xfId="47" applyNumberFormat="1" applyFont="1" applyFill="1" applyBorder="1" applyAlignment="1">
      <alignment horizontal="center"/>
    </xf>
    <xf numFmtId="0" fontId="6" fillId="3" borderId="11" xfId="47" applyFont="1" applyFill="1" applyBorder="1" applyAlignment="1">
      <alignment horizontal="right" wrapText="1"/>
    </xf>
    <xf numFmtId="0" fontId="6" fillId="3" borderId="13" xfId="47" applyFont="1" applyFill="1" applyBorder="1" applyAlignment="1">
      <alignment horizontal="right"/>
    </xf>
    <xf numFmtId="2" fontId="6" fillId="3" borderId="15" xfId="47" applyNumberFormat="1" applyFont="1" applyFill="1" applyBorder="1" applyAlignment="1">
      <alignment horizontal="center"/>
    </xf>
    <xf numFmtId="2" fontId="6" fillId="3" borderId="16" xfId="47" applyNumberFormat="1" applyFont="1" applyFill="1" applyBorder="1" applyAlignment="1">
      <alignment horizontal="center"/>
    </xf>
    <xf numFmtId="0" fontId="6" fillId="3" borderId="3" xfId="47" applyFont="1" applyFill="1" applyBorder="1" applyAlignment="1">
      <alignment horizontal="center" vertical="center" wrapText="1"/>
    </xf>
    <xf numFmtId="2" fontId="6" fillId="3" borderId="3" xfId="47" applyNumberFormat="1" applyFont="1" applyFill="1" applyBorder="1" applyAlignment="1">
      <alignment horizontal="center"/>
    </xf>
    <xf numFmtId="2" fontId="6" fillId="3" borderId="26" xfId="47" applyNumberFormat="1" applyFont="1" applyFill="1" applyBorder="1" applyAlignment="1">
      <alignment horizontal="center"/>
    </xf>
    <xf numFmtId="0" fontId="6" fillId="3" borderId="7" xfId="47" applyFont="1" applyFill="1" applyBorder="1" applyAlignment="1">
      <alignment wrapText="1"/>
    </xf>
    <xf numFmtId="2" fontId="6" fillId="3" borderId="9" xfId="47" applyNumberFormat="1" applyFont="1" applyFill="1" applyBorder="1" applyAlignment="1">
      <alignment horizontal="center"/>
    </xf>
    <xf numFmtId="2" fontId="6" fillId="3" borderId="10" xfId="47" applyNumberFormat="1" applyFont="1" applyFill="1" applyBorder="1" applyAlignment="1">
      <alignment horizontal="center"/>
    </xf>
    <xf numFmtId="0" fontId="6" fillId="3" borderId="6" xfId="47" applyFont="1" applyFill="1" applyBorder="1" applyAlignment="1">
      <alignment horizontal="center" vertical="center" wrapText="1"/>
    </xf>
    <xf numFmtId="0" fontId="4" fillId="4" borderId="23" xfId="47" applyFont="1" applyFill="1" applyBorder="1"/>
    <xf numFmtId="0" fontId="4" fillId="4" borderId="7" xfId="47" applyFont="1" applyFill="1" applyBorder="1"/>
    <xf numFmtId="0" fontId="4" fillId="4" borderId="9" xfId="47" applyFont="1" applyFill="1" applyBorder="1"/>
    <xf numFmtId="4" fontId="4" fillId="4" borderId="9" xfId="47" applyNumberFormat="1" applyFont="1" applyFill="1" applyBorder="1" applyAlignment="1">
      <alignment horizontal="center"/>
    </xf>
    <xf numFmtId="4" fontId="4" fillId="4" borderId="10" xfId="47" applyNumberFormat="1" applyFont="1" applyFill="1" applyBorder="1" applyAlignment="1">
      <alignment horizontal="center"/>
    </xf>
    <xf numFmtId="0" fontId="3" fillId="4" borderId="11" xfId="47" applyFont="1" applyFill="1" applyBorder="1" applyAlignment="1">
      <alignment wrapText="1"/>
    </xf>
    <xf numFmtId="0" fontId="3" fillId="4" borderId="1" xfId="47" applyFont="1" applyFill="1" applyBorder="1" applyAlignment="1">
      <alignment horizontal="center" vertical="center" wrapText="1"/>
    </xf>
    <xf numFmtId="4" fontId="3" fillId="4" borderId="1" xfId="47" applyNumberFormat="1" applyFont="1" applyFill="1" applyBorder="1" applyAlignment="1">
      <alignment horizontal="center" vertical="center"/>
    </xf>
    <xf numFmtId="0" fontId="3" fillId="4" borderId="12" xfId="47" applyFont="1" applyFill="1" applyBorder="1"/>
    <xf numFmtId="4" fontId="3" fillId="4" borderId="1" xfId="47" applyNumberFormat="1" applyFont="1" applyFill="1" applyBorder="1" applyAlignment="1">
      <alignment horizontal="center"/>
    </xf>
    <xf numFmtId="0" fontId="3" fillId="4" borderId="13" xfId="47" applyFont="1" applyFill="1" applyBorder="1" applyAlignment="1">
      <alignment wrapText="1"/>
    </xf>
    <xf numFmtId="0" fontId="3" fillId="4" borderId="15" xfId="47" applyFont="1" applyFill="1" applyBorder="1" applyAlignment="1">
      <alignment horizontal="center" vertical="center" wrapText="1"/>
    </xf>
    <xf numFmtId="4" fontId="3" fillId="4" borderId="15" xfId="47" applyNumberFormat="1" applyFont="1" applyFill="1" applyBorder="1" applyAlignment="1">
      <alignment horizontal="center"/>
    </xf>
    <xf numFmtId="0" fontId="3" fillId="4" borderId="16" xfId="47" applyFont="1" applyFill="1" applyBorder="1"/>
    <xf numFmtId="0" fontId="3" fillId="0" borderId="25" xfId="47" applyFont="1" applyBorder="1"/>
    <xf numFmtId="0" fontId="6" fillId="0" borderId="0" xfId="47" applyFont="1" applyAlignment="1">
      <alignment wrapText="1"/>
    </xf>
    <xf numFmtId="0" fontId="3" fillId="0" borderId="0" xfId="47" applyFont="1" applyAlignment="1">
      <alignment wrapText="1"/>
    </xf>
    <xf numFmtId="0" fontId="5" fillId="0" borderId="0" xfId="47" applyFont="1"/>
    <xf numFmtId="0" fontId="6" fillId="0" borderId="0" xfId="47" applyFont="1" applyAlignment="1">
      <alignment vertical="center"/>
    </xf>
    <xf numFmtId="49" fontId="3" fillId="0" borderId="0" xfId="47" applyNumberFormat="1" applyFont="1"/>
    <xf numFmtId="0" fontId="33" fillId="0" borderId="0" xfId="47" applyFont="1"/>
    <xf numFmtId="4" fontId="5" fillId="0" borderId="1" xfId="0" applyNumberFormat="1" applyFont="1" applyBorder="1"/>
    <xf numFmtId="0" fontId="0" fillId="0" borderId="1" xfId="0" applyBorder="1"/>
    <xf numFmtId="0" fontId="3" fillId="5" borderId="1" xfId="43" applyFont="1" applyFill="1" applyBorder="1" applyAlignment="1">
      <alignment wrapText="1"/>
    </xf>
    <xf numFmtId="0" fontId="3" fillId="5" borderId="1" xfId="43" applyFont="1" applyFill="1" applyBorder="1" applyAlignment="1">
      <alignment vertical="center" wrapText="1"/>
    </xf>
    <xf numFmtId="4" fontId="6" fillId="0" borderId="1" xfId="0" applyNumberFormat="1" applyFont="1" applyBorder="1"/>
    <xf numFmtId="0" fontId="3" fillId="5" borderId="1" xfId="43" applyFont="1" applyFill="1" applyBorder="1"/>
    <xf numFmtId="0" fontId="3" fillId="5" borderId="1" xfId="43" applyFont="1" applyFill="1" applyBorder="1" applyAlignment="1">
      <alignment horizontal="right"/>
    </xf>
    <xf numFmtId="0" fontId="3" fillId="5" borderId="1" xfId="43" applyFont="1" applyFill="1" applyBorder="1" applyAlignment="1">
      <alignment vertical="center"/>
    </xf>
    <xf numFmtId="0" fontId="3" fillId="5" borderId="1" xfId="43" applyFont="1" applyFill="1" applyBorder="1" applyAlignment="1">
      <alignment horizontal="right" wrapText="1"/>
    </xf>
    <xf numFmtId="0" fontId="3" fillId="5" borderId="1" xfId="43" applyFont="1" applyFill="1" applyBorder="1" applyAlignment="1">
      <alignment horizontal="center" vertical="center"/>
    </xf>
    <xf numFmtId="0" fontId="3" fillId="5" borderId="1" xfId="43" applyFont="1" applyFill="1" applyBorder="1" applyAlignment="1">
      <alignment horizontal="center"/>
    </xf>
    <xf numFmtId="0" fontId="6" fillId="3" borderId="1" xfId="43" applyFont="1" applyFill="1" applyBorder="1" applyAlignment="1">
      <alignment wrapText="1"/>
    </xf>
    <xf numFmtId="0" fontId="6" fillId="3" borderId="1" xfId="43" applyFont="1" applyFill="1" applyBorder="1" applyAlignment="1">
      <alignment vertical="center" wrapText="1"/>
    </xf>
    <xf numFmtId="0" fontId="6" fillId="3" borderId="1" xfId="43" applyFont="1" applyFill="1" applyBorder="1" applyAlignment="1">
      <alignment horizontal="right"/>
    </xf>
    <xf numFmtId="0" fontId="6" fillId="3" borderId="1" xfId="43" applyFont="1" applyFill="1" applyBorder="1" applyAlignment="1">
      <alignment horizontal="right" wrapText="1"/>
    </xf>
    <xf numFmtId="0" fontId="3" fillId="5" borderId="1" xfId="44" applyFont="1" applyFill="1" applyBorder="1" applyAlignment="1">
      <alignment wrapText="1"/>
    </xf>
    <xf numFmtId="0" fontId="3" fillId="5" borderId="1" xfId="44" applyFont="1" applyFill="1" applyBorder="1" applyAlignment="1">
      <alignment vertical="center" wrapText="1"/>
    </xf>
    <xf numFmtId="0" fontId="3" fillId="5" borderId="1" xfId="44" applyFont="1" applyFill="1" applyBorder="1"/>
    <xf numFmtId="0" fontId="3" fillId="5" borderId="1" xfId="44" applyFont="1" applyFill="1" applyBorder="1" applyAlignment="1">
      <alignment horizontal="right"/>
    </xf>
    <xf numFmtId="0" fontId="3" fillId="5" borderId="1" xfId="44" applyFont="1" applyFill="1" applyBorder="1" applyAlignment="1">
      <alignment vertical="center"/>
    </xf>
    <xf numFmtId="0" fontId="3" fillId="5" borderId="1" xfId="44" applyFont="1" applyFill="1" applyBorder="1" applyAlignment="1">
      <alignment horizontal="right" wrapText="1"/>
    </xf>
    <xf numFmtId="0" fontId="3" fillId="5" borderId="1" xfId="44" applyFont="1" applyFill="1" applyBorder="1" applyAlignment="1">
      <alignment horizontal="center" vertical="center"/>
    </xf>
    <xf numFmtId="0" fontId="3" fillId="5" borderId="1" xfId="44" applyFont="1" applyFill="1" applyBorder="1" applyAlignment="1">
      <alignment horizontal="center"/>
    </xf>
    <xf numFmtId="0" fontId="6" fillId="3" borderId="1" xfId="44" applyFont="1" applyFill="1" applyBorder="1" applyAlignment="1">
      <alignment wrapText="1"/>
    </xf>
    <xf numFmtId="0" fontId="6" fillId="3" borderId="1" xfId="44" applyFont="1" applyFill="1" applyBorder="1" applyAlignment="1">
      <alignment vertical="center" wrapText="1"/>
    </xf>
    <xf numFmtId="0" fontId="6" fillId="3" borderId="1" xfId="44" applyFont="1" applyFill="1" applyBorder="1" applyAlignment="1">
      <alignment horizontal="right"/>
    </xf>
    <xf numFmtId="0" fontId="6" fillId="3" borderId="1" xfId="44" applyFont="1" applyFill="1" applyBorder="1" applyAlignment="1">
      <alignment horizontal="right" wrapText="1"/>
    </xf>
    <xf numFmtId="0" fontId="6" fillId="3" borderId="1" xfId="44" applyFont="1" applyFill="1" applyBorder="1" applyAlignment="1">
      <alignment horizontal="center" vertical="center" wrapText="1"/>
    </xf>
    <xf numFmtId="0" fontId="3" fillId="5" borderId="1" xfId="45" applyFont="1" applyFill="1" applyBorder="1" applyAlignment="1">
      <alignment wrapText="1"/>
    </xf>
    <xf numFmtId="0" fontId="3" fillId="5" borderId="1" xfId="45" applyFont="1" applyFill="1" applyBorder="1" applyAlignment="1">
      <alignment vertical="center" wrapText="1"/>
    </xf>
    <xf numFmtId="0" fontId="3" fillId="5" borderId="1" xfId="45" applyFont="1" applyFill="1" applyBorder="1"/>
    <xf numFmtId="0" fontId="3" fillId="5" borderId="1" xfId="45" applyFont="1" applyFill="1" applyBorder="1" applyAlignment="1">
      <alignment horizontal="right"/>
    </xf>
    <xf numFmtId="0" fontId="3" fillId="5" borderId="1" xfId="45" applyFont="1" applyFill="1" applyBorder="1" applyAlignment="1">
      <alignment vertical="center"/>
    </xf>
    <xf numFmtId="0" fontId="3" fillId="5" borderId="1" xfId="45" applyFont="1" applyFill="1" applyBorder="1" applyAlignment="1">
      <alignment horizontal="right" wrapText="1"/>
    </xf>
    <xf numFmtId="0" fontId="3" fillId="5" borderId="1" xfId="45" applyFont="1" applyFill="1" applyBorder="1" applyAlignment="1">
      <alignment horizontal="center" vertical="center"/>
    </xf>
    <xf numFmtId="0" fontId="3" fillId="5" borderId="1" xfId="45" applyFont="1" applyFill="1" applyBorder="1" applyAlignment="1">
      <alignment horizontal="center"/>
    </xf>
    <xf numFmtId="0" fontId="6" fillId="3" borderId="1" xfId="45" applyFont="1" applyFill="1" applyBorder="1" applyAlignment="1">
      <alignment wrapText="1"/>
    </xf>
    <xf numFmtId="0" fontId="6" fillId="3" borderId="1" xfId="45" applyFont="1" applyFill="1" applyBorder="1" applyAlignment="1">
      <alignment vertical="center" wrapText="1"/>
    </xf>
    <xf numFmtId="0" fontId="6" fillId="3" borderId="1" xfId="45" applyFont="1" applyFill="1" applyBorder="1" applyAlignment="1">
      <alignment horizontal="right"/>
    </xf>
    <xf numFmtId="0" fontId="6" fillId="3" borderId="1" xfId="45" applyFont="1" applyFill="1" applyBorder="1" applyAlignment="1">
      <alignment horizontal="right" wrapText="1"/>
    </xf>
    <xf numFmtId="0" fontId="6" fillId="3" borderId="1" xfId="45" applyFont="1" applyFill="1" applyBorder="1" applyAlignment="1">
      <alignment horizontal="center" vertical="center" wrapText="1"/>
    </xf>
    <xf numFmtId="0" fontId="3" fillId="5" borderId="1" xfId="46" applyFont="1" applyFill="1" applyBorder="1" applyAlignment="1">
      <alignment wrapText="1"/>
    </xf>
    <xf numFmtId="0" fontId="3" fillId="5" borderId="1" xfId="46" applyFont="1" applyFill="1" applyBorder="1" applyAlignment="1">
      <alignment vertical="center" wrapText="1"/>
    </xf>
    <xf numFmtId="0" fontId="3" fillId="5" borderId="1" xfId="46" applyFont="1" applyFill="1" applyBorder="1"/>
    <xf numFmtId="0" fontId="3" fillId="5" borderId="1" xfId="46" applyFont="1" applyFill="1" applyBorder="1" applyAlignment="1">
      <alignment horizontal="right"/>
    </xf>
    <xf numFmtId="0" fontId="3" fillId="5" borderId="1" xfId="46" applyFont="1" applyFill="1" applyBorder="1" applyAlignment="1">
      <alignment vertical="center"/>
    </xf>
    <xf numFmtId="0" fontId="3" fillId="5" borderId="1" xfId="46" applyFont="1" applyFill="1" applyBorder="1" applyAlignment="1">
      <alignment horizontal="right" wrapText="1"/>
    </xf>
    <xf numFmtId="0" fontId="3" fillId="5" borderId="1" xfId="46" applyFont="1" applyFill="1" applyBorder="1" applyAlignment="1">
      <alignment horizontal="center" vertical="center"/>
    </xf>
    <xf numFmtId="0" fontId="3" fillId="5" borderId="1" xfId="46" applyFont="1" applyFill="1" applyBorder="1" applyAlignment="1">
      <alignment horizontal="center"/>
    </xf>
    <xf numFmtId="0" fontId="6" fillId="3" borderId="1" xfId="46" applyFont="1" applyFill="1" applyBorder="1" applyAlignment="1">
      <alignment wrapText="1"/>
    </xf>
    <xf numFmtId="0" fontId="6" fillId="3" borderId="1" xfId="46" applyFont="1" applyFill="1" applyBorder="1" applyAlignment="1">
      <alignment vertical="center" wrapText="1"/>
    </xf>
    <xf numFmtId="0" fontId="6" fillId="3" borderId="1" xfId="46" applyFont="1" applyFill="1" applyBorder="1" applyAlignment="1">
      <alignment horizontal="right"/>
    </xf>
    <xf numFmtId="0" fontId="6" fillId="3" borderId="1" xfId="46" applyFont="1" applyFill="1" applyBorder="1" applyAlignment="1">
      <alignment horizontal="right" wrapText="1"/>
    </xf>
    <xf numFmtId="0" fontId="6" fillId="3" borderId="1" xfId="46" applyFont="1" applyFill="1" applyBorder="1" applyAlignment="1">
      <alignment horizontal="center" vertical="center" wrapText="1"/>
    </xf>
    <xf numFmtId="0" fontId="3" fillId="5" borderId="1" xfId="47" applyFont="1" applyFill="1" applyBorder="1" applyAlignment="1">
      <alignment wrapText="1"/>
    </xf>
    <xf numFmtId="0" fontId="3" fillId="5" borderId="1" xfId="47" applyFont="1" applyFill="1" applyBorder="1" applyAlignment="1">
      <alignment vertical="center" wrapText="1"/>
    </xf>
    <xf numFmtId="0" fontId="3" fillId="5" borderId="1" xfId="47" applyFont="1" applyFill="1" applyBorder="1"/>
    <xf numFmtId="0" fontId="3" fillId="5" borderId="1" xfId="47" applyFont="1" applyFill="1" applyBorder="1" applyAlignment="1">
      <alignment horizontal="right"/>
    </xf>
    <xf numFmtId="0" fontId="3" fillId="5" borderId="1" xfId="47" applyFont="1" applyFill="1" applyBorder="1" applyAlignment="1">
      <alignment vertical="center"/>
    </xf>
    <xf numFmtId="0" fontId="3" fillId="5" borderId="1" xfId="47" applyFont="1" applyFill="1" applyBorder="1" applyAlignment="1">
      <alignment horizontal="right" wrapText="1"/>
    </xf>
    <xf numFmtId="0" fontId="3" fillId="5" borderId="1" xfId="47" applyFont="1" applyFill="1" applyBorder="1" applyAlignment="1">
      <alignment horizontal="center" vertical="center"/>
    </xf>
    <xf numFmtId="0" fontId="3" fillId="5" borderId="1" xfId="47" applyFont="1" applyFill="1" applyBorder="1" applyAlignment="1">
      <alignment horizontal="center"/>
    </xf>
    <xf numFmtId="0" fontId="6" fillId="3" borderId="1" xfId="47" applyFont="1" applyFill="1" applyBorder="1" applyAlignment="1">
      <alignment wrapText="1"/>
    </xf>
    <xf numFmtId="0" fontId="6" fillId="3" borderId="1" xfId="47" applyFont="1" applyFill="1" applyBorder="1" applyAlignment="1">
      <alignment vertical="center" wrapText="1"/>
    </xf>
    <xf numFmtId="0" fontId="6" fillId="3" borderId="1" xfId="47" applyFont="1" applyFill="1" applyBorder="1" applyAlignment="1">
      <alignment horizontal="right"/>
    </xf>
    <xf numFmtId="0" fontId="6" fillId="3" borderId="1" xfId="47" applyFont="1" applyFill="1" applyBorder="1" applyAlignment="1">
      <alignment horizontal="right" wrapText="1"/>
    </xf>
    <xf numFmtId="0" fontId="6" fillId="3" borderId="1" xfId="47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6" borderId="0" xfId="0" applyFont="1" applyFill="1" applyAlignment="1">
      <alignment horizont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7" borderId="0" xfId="0" applyFont="1" applyFill="1" applyAlignment="1">
      <alignment horizontal="center" wrapText="1"/>
    </xf>
    <xf numFmtId="0" fontId="3" fillId="4" borderId="17" xfId="26" applyFont="1" applyFill="1" applyBorder="1" applyAlignment="1">
      <alignment horizontal="center" vertical="center" wrapText="1"/>
    </xf>
    <xf numFmtId="0" fontId="3" fillId="4" borderId="6" xfId="26" applyFont="1" applyFill="1" applyBorder="1" applyAlignment="1">
      <alignment horizontal="center" vertical="center" wrapText="1"/>
    </xf>
    <xf numFmtId="0" fontId="8" fillId="0" borderId="24" xfId="26" applyFont="1" applyBorder="1" applyAlignment="1">
      <alignment horizontal="center" wrapText="1"/>
    </xf>
    <xf numFmtId="0" fontId="3" fillId="5" borderId="17" xfId="26" applyFont="1" applyFill="1" applyBorder="1" applyAlignment="1">
      <alignment horizontal="center" vertical="center" wrapText="1"/>
    </xf>
    <xf numFmtId="0" fontId="3" fillId="5" borderId="5" xfId="26" applyFont="1" applyFill="1" applyBorder="1" applyAlignment="1">
      <alignment horizontal="center" vertical="center" wrapText="1"/>
    </xf>
    <xf numFmtId="0" fontId="3" fillId="5" borderId="6" xfId="26" applyFont="1" applyFill="1" applyBorder="1" applyAlignment="1">
      <alignment horizontal="center" vertical="center" wrapText="1"/>
    </xf>
    <xf numFmtId="0" fontId="3" fillId="5" borderId="3" xfId="26" applyFont="1" applyFill="1" applyBorder="1" applyAlignment="1">
      <alignment horizontal="center" vertical="center" wrapText="1"/>
    </xf>
    <xf numFmtId="0" fontId="3" fillId="5" borderId="4" xfId="26" applyFont="1" applyFill="1" applyBorder="1" applyAlignment="1">
      <alignment horizontal="center" vertical="center" wrapText="1"/>
    </xf>
    <xf numFmtId="0" fontId="3" fillId="5" borderId="2" xfId="26" applyFont="1" applyFill="1" applyBorder="1" applyAlignment="1">
      <alignment horizontal="center" vertical="center"/>
    </xf>
    <xf numFmtId="0" fontId="3" fillId="5" borderId="3" xfId="26" applyFont="1" applyFill="1" applyBorder="1" applyAlignment="1">
      <alignment horizontal="center" vertical="center"/>
    </xf>
    <xf numFmtId="0" fontId="3" fillId="5" borderId="4" xfId="26" applyFont="1" applyFill="1" applyBorder="1" applyAlignment="1">
      <alignment horizontal="center" vertical="center"/>
    </xf>
    <xf numFmtId="0" fontId="6" fillId="3" borderId="17" xfId="26" applyFont="1" applyFill="1" applyBorder="1" applyAlignment="1">
      <alignment horizontal="center" vertical="center" wrapText="1"/>
    </xf>
    <xf numFmtId="0" fontId="6" fillId="3" borderId="5" xfId="26" applyFont="1" applyFill="1" applyBorder="1" applyAlignment="1">
      <alignment horizontal="center" vertical="center" wrapText="1"/>
    </xf>
    <xf numFmtId="0" fontId="6" fillId="3" borderId="6" xfId="26" applyFont="1" applyFill="1" applyBorder="1" applyAlignment="1">
      <alignment horizontal="center" vertical="center" wrapText="1"/>
    </xf>
    <xf numFmtId="0" fontId="6" fillId="3" borderId="3" xfId="26" applyFont="1" applyFill="1" applyBorder="1" applyAlignment="1">
      <alignment horizontal="center" vertical="center" wrapText="1"/>
    </xf>
    <xf numFmtId="0" fontId="6" fillId="3" borderId="14" xfId="26" applyFont="1" applyFill="1" applyBorder="1" applyAlignment="1">
      <alignment horizontal="center" vertical="center" wrapText="1"/>
    </xf>
    <xf numFmtId="0" fontId="6" fillId="3" borderId="8" xfId="26" applyFont="1" applyFill="1" applyBorder="1" applyAlignment="1">
      <alignment horizontal="center" vertical="center" wrapText="1"/>
    </xf>
    <xf numFmtId="0" fontId="3" fillId="4" borderId="17" xfId="27" applyFont="1" applyFill="1" applyBorder="1" applyAlignment="1">
      <alignment horizontal="center" vertical="center" wrapText="1"/>
    </xf>
    <xf numFmtId="0" fontId="3" fillId="4" borderId="6" xfId="27" applyFont="1" applyFill="1" applyBorder="1" applyAlignment="1">
      <alignment horizontal="center" vertical="center" wrapText="1"/>
    </xf>
    <xf numFmtId="0" fontId="8" fillId="0" borderId="24" xfId="27" applyFont="1" applyBorder="1" applyAlignment="1">
      <alignment horizontal="center" wrapText="1"/>
    </xf>
    <xf numFmtId="0" fontId="3" fillId="5" borderId="17" xfId="27" applyFont="1" applyFill="1" applyBorder="1" applyAlignment="1">
      <alignment horizontal="center" vertical="center" wrapText="1"/>
    </xf>
    <xf numFmtId="0" fontId="3" fillId="5" borderId="5" xfId="27" applyFont="1" applyFill="1" applyBorder="1" applyAlignment="1">
      <alignment horizontal="center" vertical="center" wrapText="1"/>
    </xf>
    <xf numFmtId="0" fontId="3" fillId="5" borderId="6" xfId="27" applyFont="1" applyFill="1" applyBorder="1" applyAlignment="1">
      <alignment horizontal="center" vertical="center" wrapText="1"/>
    </xf>
    <xf numFmtId="0" fontId="3" fillId="5" borderId="3" xfId="27" applyFont="1" applyFill="1" applyBorder="1" applyAlignment="1">
      <alignment horizontal="center" vertical="center" wrapText="1"/>
    </xf>
    <xf numFmtId="0" fontId="3" fillId="5" borderId="4" xfId="27" applyFont="1" applyFill="1" applyBorder="1" applyAlignment="1">
      <alignment horizontal="center" vertical="center" wrapText="1"/>
    </xf>
    <xf numFmtId="0" fontId="3" fillId="5" borderId="2" xfId="27" applyFont="1" applyFill="1" applyBorder="1" applyAlignment="1">
      <alignment horizontal="center" vertical="center"/>
    </xf>
    <xf numFmtId="0" fontId="3" fillId="5" borderId="3" xfId="27" applyFont="1" applyFill="1" applyBorder="1" applyAlignment="1">
      <alignment horizontal="center" vertical="center"/>
    </xf>
    <xf numFmtId="0" fontId="3" fillId="5" borderId="4" xfId="27" applyFont="1" applyFill="1" applyBorder="1" applyAlignment="1">
      <alignment horizontal="center" vertical="center"/>
    </xf>
    <xf numFmtId="0" fontId="6" fillId="3" borderId="17" xfId="27" applyFont="1" applyFill="1" applyBorder="1" applyAlignment="1">
      <alignment horizontal="center" vertical="center" wrapText="1"/>
    </xf>
    <xf numFmtId="0" fontId="6" fillId="3" borderId="5" xfId="27" applyFont="1" applyFill="1" applyBorder="1" applyAlignment="1">
      <alignment horizontal="center" vertical="center" wrapText="1"/>
    </xf>
    <xf numFmtId="0" fontId="6" fillId="3" borderId="6" xfId="27" applyFont="1" applyFill="1" applyBorder="1" applyAlignment="1">
      <alignment horizontal="center" vertical="center" wrapText="1"/>
    </xf>
    <xf numFmtId="0" fontId="6" fillId="3" borderId="3" xfId="27" applyFont="1" applyFill="1" applyBorder="1" applyAlignment="1">
      <alignment horizontal="center" vertical="center" wrapText="1"/>
    </xf>
    <xf numFmtId="0" fontId="6" fillId="3" borderId="14" xfId="27" applyFont="1" applyFill="1" applyBorder="1" applyAlignment="1">
      <alignment horizontal="center" vertical="center" wrapText="1"/>
    </xf>
    <xf numFmtId="0" fontId="6" fillId="3" borderId="8" xfId="27" applyFont="1" applyFill="1" applyBorder="1" applyAlignment="1">
      <alignment horizontal="center" vertical="center" wrapText="1"/>
    </xf>
    <xf numFmtId="0" fontId="6" fillId="0" borderId="0" xfId="43" applyFont="1" applyAlignment="1">
      <alignment horizontal="left" wrapText="1"/>
    </xf>
    <xf numFmtId="0" fontId="6" fillId="0" borderId="0" xfId="43" applyFont="1" applyAlignment="1">
      <alignment horizontal="left" vertical="center" wrapText="1"/>
    </xf>
    <xf numFmtId="0" fontId="6" fillId="7" borderId="0" xfId="43" applyFont="1" applyFill="1" applyAlignment="1">
      <alignment horizontal="center" wrapText="1"/>
    </xf>
    <xf numFmtId="0" fontId="3" fillId="4" borderId="17" xfId="43" applyFont="1" applyFill="1" applyBorder="1" applyAlignment="1">
      <alignment horizontal="center" vertical="center" wrapText="1"/>
    </xf>
    <xf numFmtId="0" fontId="3" fillId="4" borderId="6" xfId="43" applyFont="1" applyFill="1" applyBorder="1" applyAlignment="1">
      <alignment horizontal="center" vertical="center" wrapText="1"/>
    </xf>
    <xf numFmtId="0" fontId="3" fillId="0" borderId="0" xfId="43" applyFont="1" applyAlignment="1">
      <alignment horizontal="left" wrapText="1"/>
    </xf>
    <xf numFmtId="0" fontId="8" fillId="0" borderId="24" xfId="43" applyFont="1" applyBorder="1" applyAlignment="1">
      <alignment horizontal="center" wrapText="1"/>
    </xf>
    <xf numFmtId="0" fontId="3" fillId="5" borderId="17" xfId="43" applyFont="1" applyFill="1" applyBorder="1" applyAlignment="1">
      <alignment horizontal="center" vertical="center" wrapText="1"/>
    </xf>
    <xf numFmtId="0" fontId="3" fillId="5" borderId="5" xfId="43" applyFont="1" applyFill="1" applyBorder="1" applyAlignment="1">
      <alignment horizontal="center" vertical="center" wrapText="1"/>
    </xf>
    <xf numFmtId="0" fontId="3" fillId="5" borderId="6" xfId="43" applyFont="1" applyFill="1" applyBorder="1" applyAlignment="1">
      <alignment horizontal="center" vertical="center" wrapText="1"/>
    </xf>
    <xf numFmtId="0" fontId="3" fillId="5" borderId="3" xfId="43" applyFont="1" applyFill="1" applyBorder="1" applyAlignment="1">
      <alignment horizontal="center" vertical="center" wrapText="1"/>
    </xf>
    <xf numFmtId="0" fontId="3" fillId="5" borderId="4" xfId="43" applyFont="1" applyFill="1" applyBorder="1" applyAlignment="1">
      <alignment horizontal="center" vertical="center" wrapText="1"/>
    </xf>
    <xf numFmtId="0" fontId="3" fillId="5" borderId="2" xfId="43" applyFont="1" applyFill="1" applyBorder="1" applyAlignment="1">
      <alignment horizontal="center" vertical="center"/>
    </xf>
    <xf numFmtId="0" fontId="3" fillId="5" borderId="3" xfId="43" applyFont="1" applyFill="1" applyBorder="1" applyAlignment="1">
      <alignment horizontal="center" vertical="center"/>
    </xf>
    <xf numFmtId="0" fontId="3" fillId="5" borderId="4" xfId="43" applyFont="1" applyFill="1" applyBorder="1" applyAlignment="1">
      <alignment horizontal="center" vertical="center"/>
    </xf>
    <xf numFmtId="0" fontId="6" fillId="3" borderId="17" xfId="43" applyFont="1" applyFill="1" applyBorder="1" applyAlignment="1">
      <alignment horizontal="center" vertical="center" wrapText="1"/>
    </xf>
    <xf numFmtId="0" fontId="6" fillId="3" borderId="5" xfId="43" applyFont="1" applyFill="1" applyBorder="1" applyAlignment="1">
      <alignment horizontal="center" vertical="center" wrapText="1"/>
    </xf>
    <xf numFmtId="0" fontId="6" fillId="3" borderId="6" xfId="43" applyFont="1" applyFill="1" applyBorder="1" applyAlignment="1">
      <alignment horizontal="center" vertical="center" wrapText="1"/>
    </xf>
    <xf numFmtId="0" fontId="6" fillId="3" borderId="3" xfId="43" applyFont="1" applyFill="1" applyBorder="1" applyAlignment="1">
      <alignment horizontal="center" vertical="center" wrapText="1"/>
    </xf>
    <xf numFmtId="0" fontId="6" fillId="3" borderId="14" xfId="43" applyFont="1" applyFill="1" applyBorder="1" applyAlignment="1">
      <alignment horizontal="center" vertical="center" wrapText="1"/>
    </xf>
    <xf numFmtId="0" fontId="6" fillId="3" borderId="8" xfId="43" applyFont="1" applyFill="1" applyBorder="1" applyAlignment="1">
      <alignment horizontal="center" vertical="center" wrapText="1"/>
    </xf>
    <xf numFmtId="0" fontId="6" fillId="6" borderId="0" xfId="44" applyFont="1" applyFill="1" applyAlignment="1">
      <alignment horizontal="left" wrapText="1"/>
    </xf>
    <xf numFmtId="0" fontId="6" fillId="6" borderId="0" xfId="44" applyFont="1" applyFill="1" applyAlignment="1">
      <alignment horizontal="left" vertical="center" wrapText="1"/>
    </xf>
    <xf numFmtId="0" fontId="6" fillId="6" borderId="0" xfId="44" applyFont="1" applyFill="1" applyAlignment="1">
      <alignment horizontal="center" wrapText="1"/>
    </xf>
    <xf numFmtId="0" fontId="3" fillId="4" borderId="17" xfId="44" applyFont="1" applyFill="1" applyBorder="1" applyAlignment="1">
      <alignment horizontal="center" vertical="center" wrapText="1"/>
    </xf>
    <xf numFmtId="0" fontId="3" fillId="4" borderId="6" xfId="44" applyFont="1" applyFill="1" applyBorder="1" applyAlignment="1">
      <alignment horizontal="center" vertical="center" wrapText="1"/>
    </xf>
    <xf numFmtId="0" fontId="3" fillId="6" borderId="0" xfId="44" applyFont="1" applyFill="1" applyAlignment="1">
      <alignment horizontal="left" wrapText="1"/>
    </xf>
    <xf numFmtId="0" fontId="8" fillId="0" borderId="24" xfId="44" applyFont="1" applyBorder="1" applyAlignment="1">
      <alignment horizontal="center" wrapText="1"/>
    </xf>
    <xf numFmtId="0" fontId="3" fillId="5" borderId="17" xfId="44" applyFont="1" applyFill="1" applyBorder="1" applyAlignment="1">
      <alignment horizontal="center" vertical="center" wrapText="1"/>
    </xf>
    <xf numFmtId="0" fontId="3" fillId="5" borderId="5" xfId="44" applyFont="1" applyFill="1" applyBorder="1" applyAlignment="1">
      <alignment horizontal="center" vertical="center" wrapText="1"/>
    </xf>
    <xf numFmtId="0" fontId="3" fillId="5" borderId="6" xfId="44" applyFont="1" applyFill="1" applyBorder="1" applyAlignment="1">
      <alignment horizontal="center" vertical="center" wrapText="1"/>
    </xf>
    <xf numFmtId="0" fontId="3" fillId="5" borderId="3" xfId="44" applyFont="1" applyFill="1" applyBorder="1" applyAlignment="1">
      <alignment horizontal="center" vertical="center" wrapText="1"/>
    </xf>
    <xf numFmtId="0" fontId="3" fillId="5" borderId="4" xfId="44" applyFont="1" applyFill="1" applyBorder="1" applyAlignment="1">
      <alignment horizontal="center" vertical="center" wrapText="1"/>
    </xf>
    <xf numFmtId="0" fontId="3" fillId="5" borderId="2" xfId="44" applyFont="1" applyFill="1" applyBorder="1" applyAlignment="1">
      <alignment horizontal="center" vertical="center"/>
    </xf>
    <xf numFmtId="0" fontId="3" fillId="5" borderId="3" xfId="44" applyFont="1" applyFill="1" applyBorder="1" applyAlignment="1">
      <alignment horizontal="center" vertical="center"/>
    </xf>
    <xf numFmtId="0" fontId="3" fillId="5" borderId="4" xfId="44" applyFont="1" applyFill="1" applyBorder="1" applyAlignment="1">
      <alignment horizontal="center" vertical="center"/>
    </xf>
    <xf numFmtId="0" fontId="6" fillId="3" borderId="17" xfId="44" applyFont="1" applyFill="1" applyBorder="1" applyAlignment="1">
      <alignment horizontal="center" vertical="center" wrapText="1"/>
    </xf>
    <xf numFmtId="0" fontId="6" fillId="3" borderId="5" xfId="44" applyFont="1" applyFill="1" applyBorder="1" applyAlignment="1">
      <alignment horizontal="center" vertical="center" wrapText="1"/>
    </xf>
    <xf numFmtId="0" fontId="6" fillId="3" borderId="6" xfId="44" applyFont="1" applyFill="1" applyBorder="1" applyAlignment="1">
      <alignment horizontal="center" vertical="center" wrapText="1"/>
    </xf>
    <xf numFmtId="0" fontId="6" fillId="3" borderId="3" xfId="44" applyFont="1" applyFill="1" applyBorder="1" applyAlignment="1">
      <alignment horizontal="center" vertical="center" wrapText="1"/>
    </xf>
    <xf numFmtId="0" fontId="6" fillId="3" borderId="14" xfId="44" applyFont="1" applyFill="1" applyBorder="1" applyAlignment="1">
      <alignment horizontal="center" vertical="center" wrapText="1"/>
    </xf>
    <xf numFmtId="0" fontId="6" fillId="3" borderId="8" xfId="44" applyFont="1" applyFill="1" applyBorder="1" applyAlignment="1">
      <alignment horizontal="center" vertical="center" wrapText="1"/>
    </xf>
    <xf numFmtId="0" fontId="6" fillId="0" borderId="0" xfId="45" applyFont="1" applyAlignment="1">
      <alignment horizontal="left" wrapText="1"/>
    </xf>
    <xf numFmtId="0" fontId="6" fillId="0" borderId="0" xfId="45" applyFont="1" applyAlignment="1">
      <alignment horizontal="left" vertical="center" wrapText="1"/>
    </xf>
    <xf numFmtId="0" fontId="6" fillId="6" borderId="0" xfId="45" applyFont="1" applyFill="1" applyAlignment="1">
      <alignment horizontal="center" wrapText="1"/>
    </xf>
    <xf numFmtId="0" fontId="3" fillId="4" borderId="17" xfId="45" applyFont="1" applyFill="1" applyBorder="1" applyAlignment="1">
      <alignment horizontal="center" vertical="center" wrapText="1"/>
    </xf>
    <xf numFmtId="0" fontId="3" fillId="4" borderId="6" xfId="45" applyFont="1" applyFill="1" applyBorder="1" applyAlignment="1">
      <alignment horizontal="center" vertical="center" wrapText="1"/>
    </xf>
    <xf numFmtId="0" fontId="3" fillId="0" borderId="0" xfId="45" applyFont="1" applyAlignment="1">
      <alignment horizontal="left" wrapText="1"/>
    </xf>
    <xf numFmtId="0" fontId="8" fillId="0" borderId="24" xfId="45" applyFont="1" applyBorder="1" applyAlignment="1">
      <alignment horizontal="center" wrapText="1"/>
    </xf>
    <xf numFmtId="0" fontId="3" fillId="5" borderId="17" xfId="45" applyFont="1" applyFill="1" applyBorder="1" applyAlignment="1">
      <alignment horizontal="center" vertical="center" wrapText="1"/>
    </xf>
    <xf numFmtId="0" fontId="3" fillId="5" borderId="5" xfId="45" applyFont="1" applyFill="1" applyBorder="1" applyAlignment="1">
      <alignment horizontal="center" vertical="center" wrapText="1"/>
    </xf>
    <xf numFmtId="0" fontId="3" fillId="5" borderId="6" xfId="45" applyFont="1" applyFill="1" applyBorder="1" applyAlignment="1">
      <alignment horizontal="center" vertical="center" wrapText="1"/>
    </xf>
    <xf numFmtId="0" fontId="3" fillId="5" borderId="3" xfId="45" applyFont="1" applyFill="1" applyBorder="1" applyAlignment="1">
      <alignment horizontal="center" vertical="center" wrapText="1"/>
    </xf>
    <xf numFmtId="0" fontId="3" fillId="5" borderId="4" xfId="45" applyFont="1" applyFill="1" applyBorder="1" applyAlignment="1">
      <alignment horizontal="center" vertical="center" wrapText="1"/>
    </xf>
    <xf numFmtId="0" fontId="3" fillId="5" borderId="2" xfId="45" applyFont="1" applyFill="1" applyBorder="1" applyAlignment="1">
      <alignment horizontal="center" vertical="center"/>
    </xf>
    <xf numFmtId="0" fontId="3" fillId="5" borderId="3" xfId="45" applyFont="1" applyFill="1" applyBorder="1" applyAlignment="1">
      <alignment horizontal="center" vertical="center"/>
    </xf>
    <xf numFmtId="0" fontId="3" fillId="5" borderId="4" xfId="45" applyFont="1" applyFill="1" applyBorder="1" applyAlignment="1">
      <alignment horizontal="center" vertical="center"/>
    </xf>
    <xf numFmtId="0" fontId="6" fillId="3" borderId="17" xfId="45" applyFont="1" applyFill="1" applyBorder="1" applyAlignment="1">
      <alignment horizontal="center" vertical="center" wrapText="1"/>
    </xf>
    <xf numFmtId="0" fontId="6" fillId="3" borderId="5" xfId="45" applyFont="1" applyFill="1" applyBorder="1" applyAlignment="1">
      <alignment horizontal="center" vertical="center" wrapText="1"/>
    </xf>
    <xf numFmtId="0" fontId="6" fillId="3" borderId="6" xfId="45" applyFont="1" applyFill="1" applyBorder="1" applyAlignment="1">
      <alignment horizontal="center" vertical="center" wrapText="1"/>
    </xf>
    <xf numFmtId="0" fontId="6" fillId="3" borderId="3" xfId="45" applyFont="1" applyFill="1" applyBorder="1" applyAlignment="1">
      <alignment horizontal="center" vertical="center" wrapText="1"/>
    </xf>
    <xf numFmtId="0" fontId="6" fillId="3" borderId="14" xfId="45" applyFont="1" applyFill="1" applyBorder="1" applyAlignment="1">
      <alignment horizontal="center" vertical="center" wrapText="1"/>
    </xf>
    <xf numFmtId="0" fontId="6" fillId="3" borderId="8" xfId="45" applyFont="1" applyFill="1" applyBorder="1" applyAlignment="1">
      <alignment horizontal="center" vertical="center" wrapText="1"/>
    </xf>
    <xf numFmtId="49" fontId="3" fillId="0" borderId="0" xfId="45" applyNumberFormat="1" applyFont="1" applyAlignment="1">
      <alignment horizontal="center" wrapText="1"/>
    </xf>
    <xf numFmtId="0" fontId="6" fillId="0" borderId="0" xfId="45" applyFont="1" applyAlignment="1">
      <alignment horizontal="center" wrapText="1"/>
    </xf>
    <xf numFmtId="0" fontId="3" fillId="4" borderId="17" xfId="46" applyFont="1" applyFill="1" applyBorder="1" applyAlignment="1">
      <alignment horizontal="center" vertical="center" wrapText="1"/>
    </xf>
    <xf numFmtId="0" fontId="3" fillId="4" borderId="6" xfId="46" applyFont="1" applyFill="1" applyBorder="1" applyAlignment="1">
      <alignment horizontal="center" vertical="center" wrapText="1"/>
    </xf>
    <xf numFmtId="49" fontId="3" fillId="0" borderId="0" xfId="46" applyNumberFormat="1" applyFont="1" applyAlignment="1">
      <alignment horizontal="center" wrapText="1"/>
    </xf>
    <xf numFmtId="0" fontId="8" fillId="0" borderId="24" xfId="46" applyFont="1" applyBorder="1" applyAlignment="1">
      <alignment horizontal="center" vertical="top" wrapText="1"/>
    </xf>
    <xf numFmtId="0" fontId="3" fillId="5" borderId="17" xfId="46" applyFont="1" applyFill="1" applyBorder="1" applyAlignment="1">
      <alignment horizontal="center" vertical="center" wrapText="1"/>
    </xf>
    <xf numFmtId="0" fontId="3" fillId="5" borderId="5" xfId="46" applyFont="1" applyFill="1" applyBorder="1" applyAlignment="1">
      <alignment horizontal="center" vertical="center" wrapText="1"/>
    </xf>
    <xf numFmtId="0" fontId="3" fillId="5" borderId="6" xfId="46" applyFont="1" applyFill="1" applyBorder="1" applyAlignment="1">
      <alignment horizontal="center" vertical="center" wrapText="1"/>
    </xf>
    <xf numFmtId="0" fontId="3" fillId="5" borderId="3" xfId="46" applyFont="1" applyFill="1" applyBorder="1" applyAlignment="1">
      <alignment horizontal="center" vertical="center" wrapText="1"/>
    </xf>
    <xf numFmtId="0" fontId="3" fillId="5" borderId="4" xfId="46" applyFont="1" applyFill="1" applyBorder="1" applyAlignment="1">
      <alignment horizontal="center" vertical="center" wrapText="1"/>
    </xf>
    <xf numFmtId="0" fontId="3" fillId="5" borderId="2" xfId="46" applyFont="1" applyFill="1" applyBorder="1" applyAlignment="1">
      <alignment horizontal="center" vertical="center"/>
    </xf>
    <xf numFmtId="0" fontId="3" fillId="5" borderId="3" xfId="46" applyFont="1" applyFill="1" applyBorder="1" applyAlignment="1">
      <alignment horizontal="center" vertical="center"/>
    </xf>
    <xf numFmtId="0" fontId="3" fillId="5" borderId="4" xfId="46" applyFont="1" applyFill="1" applyBorder="1" applyAlignment="1">
      <alignment horizontal="center" vertical="center"/>
    </xf>
    <xf numFmtId="0" fontId="6" fillId="3" borderId="17" xfId="46" applyFont="1" applyFill="1" applyBorder="1" applyAlignment="1">
      <alignment horizontal="center" vertical="center" wrapText="1"/>
    </xf>
    <xf numFmtId="0" fontId="6" fillId="3" borderId="5" xfId="46" applyFont="1" applyFill="1" applyBorder="1" applyAlignment="1">
      <alignment horizontal="center" vertical="center" wrapText="1"/>
    </xf>
    <xf numFmtId="0" fontId="6" fillId="3" borderId="6" xfId="46" applyFont="1" applyFill="1" applyBorder="1" applyAlignment="1">
      <alignment horizontal="center" vertical="center" wrapText="1"/>
    </xf>
    <xf numFmtId="0" fontId="6" fillId="3" borderId="3" xfId="46" applyFont="1" applyFill="1" applyBorder="1" applyAlignment="1">
      <alignment horizontal="center" vertical="center" wrapText="1"/>
    </xf>
    <xf numFmtId="0" fontId="6" fillId="3" borderId="14" xfId="46" applyFont="1" applyFill="1" applyBorder="1" applyAlignment="1">
      <alignment horizontal="center" vertical="center" wrapText="1"/>
    </xf>
    <xf numFmtId="0" fontId="6" fillId="3" borderId="8" xfId="46" applyFont="1" applyFill="1" applyBorder="1" applyAlignment="1">
      <alignment horizontal="center" vertical="center" wrapText="1"/>
    </xf>
    <xf numFmtId="0" fontId="3" fillId="4" borderId="17" xfId="47" applyFont="1" applyFill="1" applyBorder="1" applyAlignment="1">
      <alignment horizontal="center" vertical="center" wrapText="1"/>
    </xf>
    <xf numFmtId="0" fontId="3" fillId="4" borderId="6" xfId="47" applyFont="1" applyFill="1" applyBorder="1" applyAlignment="1">
      <alignment horizontal="center" vertical="center" wrapText="1"/>
    </xf>
    <xf numFmtId="0" fontId="8" fillId="0" borderId="24" xfId="47" applyFont="1" applyBorder="1" applyAlignment="1">
      <alignment horizontal="center" wrapText="1"/>
    </xf>
    <xf numFmtId="0" fontId="3" fillId="5" borderId="17" xfId="47" applyFont="1" applyFill="1" applyBorder="1" applyAlignment="1">
      <alignment horizontal="center" vertical="center" wrapText="1"/>
    </xf>
    <xf numFmtId="0" fontId="3" fillId="5" borderId="5" xfId="47" applyFont="1" applyFill="1" applyBorder="1" applyAlignment="1">
      <alignment horizontal="center" vertical="center" wrapText="1"/>
    </xf>
    <xf numFmtId="0" fontId="3" fillId="5" borderId="6" xfId="47" applyFont="1" applyFill="1" applyBorder="1" applyAlignment="1">
      <alignment horizontal="center" vertical="center" wrapText="1"/>
    </xf>
    <xf numFmtId="0" fontId="3" fillId="5" borderId="3" xfId="47" applyFont="1" applyFill="1" applyBorder="1" applyAlignment="1">
      <alignment horizontal="center" vertical="center" wrapText="1"/>
    </xf>
    <xf numFmtId="0" fontId="3" fillId="5" borderId="4" xfId="47" applyFont="1" applyFill="1" applyBorder="1" applyAlignment="1">
      <alignment horizontal="center" vertical="center" wrapText="1"/>
    </xf>
    <xf numFmtId="0" fontId="3" fillId="5" borderId="2" xfId="47" applyFont="1" applyFill="1" applyBorder="1" applyAlignment="1">
      <alignment horizontal="center" vertical="center"/>
    </xf>
    <xf numFmtId="0" fontId="3" fillId="5" borderId="3" xfId="47" applyFont="1" applyFill="1" applyBorder="1" applyAlignment="1">
      <alignment horizontal="center" vertical="center"/>
    </xf>
    <xf numFmtId="0" fontId="3" fillId="5" borderId="4" xfId="47" applyFont="1" applyFill="1" applyBorder="1" applyAlignment="1">
      <alignment horizontal="center" vertical="center"/>
    </xf>
    <xf numFmtId="0" fontId="6" fillId="3" borderId="17" xfId="47" applyFont="1" applyFill="1" applyBorder="1" applyAlignment="1">
      <alignment horizontal="center" vertical="center" wrapText="1"/>
    </xf>
    <xf numFmtId="0" fontId="6" fillId="3" borderId="5" xfId="47" applyFont="1" applyFill="1" applyBorder="1" applyAlignment="1">
      <alignment horizontal="center" vertical="center" wrapText="1"/>
    </xf>
    <xf numFmtId="0" fontId="6" fillId="3" borderId="6" xfId="47" applyFont="1" applyFill="1" applyBorder="1" applyAlignment="1">
      <alignment horizontal="center" vertical="center" wrapText="1"/>
    </xf>
    <xf numFmtId="0" fontId="6" fillId="3" borderId="3" xfId="47" applyFont="1" applyFill="1" applyBorder="1" applyAlignment="1">
      <alignment horizontal="center" vertical="center" wrapText="1"/>
    </xf>
    <xf numFmtId="0" fontId="6" fillId="3" borderId="14" xfId="47" applyFont="1" applyFill="1" applyBorder="1" applyAlignment="1">
      <alignment horizontal="center" vertical="center" wrapText="1"/>
    </xf>
    <xf numFmtId="0" fontId="6" fillId="3" borderId="8" xfId="47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</cellXfs>
  <cellStyles count="48">
    <cellStyle name="____page" xfId="5" xr:uid="{CB684302-1B6E-4BF0-8803-BB0138A642BB}"/>
    <cellStyle name="___col1" xfId="13" xr:uid="{08FA53BA-198F-4719-ACF3-FC1D8ECA5541}"/>
    <cellStyle name="___col2" xfId="8" xr:uid="{AB77FC53-85B1-49B1-8626-1A01FD2E6319}"/>
    <cellStyle name="___col3" xfId="6" xr:uid="{90CF462D-59D7-4086-AC52-1EB8CF90BF18}"/>
    <cellStyle name="___page" xfId="3" xr:uid="{376C5180-437B-4622-A3E4-0EB27140917D}"/>
    <cellStyle name="___row1" xfId="14" xr:uid="{6E6325C2-87BA-40E3-B166-FF13F28BDC1C}"/>
    <cellStyle name="___row2" xfId="15" xr:uid="{15938043-4478-48B2-8F13-EEEB139DA6AA}"/>
    <cellStyle name="___row3" xfId="16" xr:uid="{469A17D5-493B-4179-8460-072E686729FD}"/>
    <cellStyle name="__col1" xfId="17" xr:uid="{EDDF26C9-45ED-42B6-8130-50E2897828E8}"/>
    <cellStyle name="__col2" xfId="9" xr:uid="{288AA512-D083-4C22-9F57-5C116783FBEC}"/>
    <cellStyle name="__col3" xfId="7" xr:uid="{0525F2A3-021D-4483-AF81-EB8BAC015802}"/>
    <cellStyle name="__page" xfId="1" xr:uid="{A1B17086-B911-4BE9-9347-A7DAA2E175E1}"/>
    <cellStyle name="__row1" xfId="18" xr:uid="{BC412F19-04C0-44AB-8784-A21E7C207E26}"/>
    <cellStyle name="__row2" xfId="19" xr:uid="{9BA92C79-EB06-4121-80AE-A6937D873F5B}"/>
    <cellStyle name="__row3" xfId="20" xr:uid="{1F128DD7-26BE-4775-8C73-E1C2DD7EC552}"/>
    <cellStyle name="_col1" xfId="10" xr:uid="{459C653D-A516-4579-B0D2-F356FF970E17}"/>
    <cellStyle name="_col2" xfId="21" xr:uid="{9CAE25E9-4799-48EA-BD83-3A46B5B85801}"/>
    <cellStyle name="_col3" xfId="22" xr:uid="{D6574B71-863A-4391-9704-CF2015B520C1}"/>
    <cellStyle name="_data" xfId="12" xr:uid="{3736E61E-F4CB-4FD3-B352-E439D77F61F9}"/>
    <cellStyle name="_freeze" xfId="23" xr:uid="{1B7C6617-3C2E-4BD7-A6D7-4FE4E9753E66}"/>
    <cellStyle name="_page" xfId="4" xr:uid="{985B431B-C641-4C57-9FAD-A0FEC2C18C89}"/>
    <cellStyle name="_row1" xfId="11" xr:uid="{D568CAF0-7844-4CA2-900B-3C6DABACBAFC}"/>
    <cellStyle name="_row2" xfId="24" xr:uid="{C5CE2824-65F7-4C9D-8838-C3E1EDF7531D}"/>
    <cellStyle name="_row3" xfId="25" xr:uid="{6EC36287-DA9F-4759-A61B-E1BD6944EC5A}"/>
    <cellStyle name="Normal" xfId="0" builtinId="0" customBuiltin="1"/>
    <cellStyle name="Normal 2" xfId="2" xr:uid="{AC82A355-F6C4-4A63-B17E-FA0701321B0E}"/>
    <cellStyle name="Normal 3" xfId="26" xr:uid="{F5EC3378-2219-40F9-9FF5-31DA4823645A}"/>
    <cellStyle name="Normal 4" xfId="27" xr:uid="{C001F367-8CD9-47E4-8085-3E35E96D2432}"/>
    <cellStyle name="Normal 5" xfId="43" xr:uid="{B0D3FEB2-8CAE-4136-99E2-8A41BE3D690A}"/>
    <cellStyle name="Normal 6" xfId="44" xr:uid="{EB98BDDC-8489-4927-9DB4-5AC67804FDBC}"/>
    <cellStyle name="Normal 7" xfId="45" xr:uid="{98A03131-D7D6-45DA-97B7-0D89632F3FB1}"/>
    <cellStyle name="Normal 8" xfId="46" xr:uid="{27C40AA6-71FF-4E0B-8568-8679CD2BCC62}"/>
    <cellStyle name="Normal 9" xfId="47" xr:uid="{399C0B13-E803-4BDC-9A3F-78141AA58D90}"/>
    <cellStyle name="WhiteColumn" xfId="36" xr:uid="{996AB2C2-5488-4D4E-8F33-BFB7CB070B0A}"/>
    <cellStyle name="WhiteColumnHidden" xfId="37" xr:uid="{684B6C57-E52E-4143-86BB-E6D5AAE97FA6}"/>
    <cellStyle name="WhiteColumnSpacer" xfId="35" xr:uid="{E7CFFC1C-F330-48C1-AADE-0548114DF328}"/>
    <cellStyle name="WhiteData" xfId="40" xr:uid="{BD492714-2CFE-4883-97D2-5A8191BB0AF1}"/>
    <cellStyle name="WhiteHeaderDimension" xfId="33" xr:uid="{9C1BA143-F218-4F4C-A41F-63CCD1776468}"/>
    <cellStyle name="WhiteHeaderElement" xfId="34" xr:uid="{B1F7F43E-1F9B-4C4D-A6A2-A7A2EA6040E1}"/>
    <cellStyle name="WhiteHeaderSpacer" xfId="32" xr:uid="{7F251D71-C42C-4C79-98B0-739534061494}"/>
    <cellStyle name="WhiteRow" xfId="38" xr:uid="{851EFD92-8421-43C5-8C1A-3496BCF4ECBC}"/>
    <cellStyle name="WhiteRowCollapsed" xfId="42" xr:uid="{CD0DA04A-A735-431E-9CB9-100F33B9131D}"/>
    <cellStyle name="WhiteRowExpanded" xfId="41" xr:uid="{FA69ED02-AB75-4545-B411-DF73EA4DC183}"/>
    <cellStyle name="WhiteRowHidden" xfId="39" xr:uid="{600D642A-2F01-4868-ABC9-93AF82B415EB}"/>
    <cellStyle name="WhiteSource" xfId="31" xr:uid="{33191538-FB5D-4330-B194-A985BC6E442D}"/>
    <cellStyle name="WhiteSubTitle" xfId="30" xr:uid="{72969575-EA05-4CF6-8600-A661BE3F3836}"/>
    <cellStyle name="WhiteTitle" xfId="29" xr:uid="{966C9248-579A-44C5-997C-A7CEF27BF89E}"/>
    <cellStyle name="WhiteTitleSpacer" xfId="28" xr:uid="{3C2C6905-38A5-4C30-87BE-A13B552A0F8B}"/>
  </cellStyles>
  <dxfs count="15"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lze Pence" refreshedDate="44603.611157870371" createdVersion="7" refreshedVersion="7" minRefreshableVersion="3" recordCount="698" xr:uid="{DAB2C19F-A40F-48D2-9416-AF477858AF02}">
  <cacheSource type="worksheet">
    <worksheetSource ref="B5:G703" sheet="PIVOT"/>
  </cacheSource>
  <cacheFields count="6">
    <cacheField name="Rādītājs" numFmtId="0">
      <sharedItems count="81">
        <s v="1. Faktiskie izdevumi, kas radušies saistībā ar reisu atcelšanu vai papild reisu nodrošināšanu - KOPSUMMA ((N - P) x Izm)"/>
        <s v="Iesaistīto transportlīdzekļu vienības "/>
        <s v="(S) Plānotais reisu skaits"/>
        <s v="(R) Faktiskais reisu skaits (S + RP-RA) "/>
        <s v="to starpā papildu reisi (RP)"/>
        <s v="to starpā atceltie reisi (RA)"/>
        <s v="(P) Plānotais nobraukums "/>
        <s v="(N) Faktiskais nobraukums (P + NP-NA)"/>
        <s v="to starpā papildu reisos veiktais nobraukums (NP)"/>
        <s v="to starpā atcelto reisu nobraukums (NA)"/>
        <s v="(Izm) 1 km pašizmaksa "/>
        <s v="2. Kopējie izdevumi par Covid-19 infekcijas ierobežošanas pasākumiem - KOPSUMMA (1 vienības cenas reizinājums ar preču/pakalpojumu skaitu; summa ( K x Z))"/>
        <s v="(Z) Pakalpojumi, pasākumi un materiāli Covid-19 pandēmijas ierobežošanai "/>
        <s v="Dezinfekcijas līdzekļi"/>
        <s v="Sejas maskas (gab.)"/>
        <s v="Sociālā distancēšanās sabiedriskā transportā "/>
        <s v="Transportlīdzekļu dezinfekcija ( m2)"/>
        <s v="Transportlīdzekļu papildu mazgāšana"/>
        <s v="Citi izdevumi  cimdi ( gab.)"/>
        <s v="Citi izdevumi fiziska apsardze(diennakts)"/>
        <s v="(K) Faktiskās izmaksas Covid-19 pandēmijas ierobežošanai, t.sk. "/>
        <s v="Sejas maskas"/>
        <s v="Transportlīdzekļu dezinfekcija, to starpā darba spēka izmaksas"/>
        <s v="Transportlīdzekļu papildu mazgāšana, to starpā darba spēka izmaksas"/>
        <s v="Citi izdevumi cimdi"/>
        <s v="Citi izdevumi  (fiziska apsardze distancēšanas nodroš.)"/>
        <s v="3. Kopējā ietekme uz ieņēmumu apgrozījumu - KOPSUMMA ((C/D-A/N) x N)"/>
        <s v="(A) No pasažieriem, t.sk., personām, kurām noteikti pašvaldības noteiktie braukšanas maksas atvieglojumi, saņemtie ieņēmumi par sniegto sabiedriskā transporta pakalpojumu - 09.03.2021.-31.03.2021."/>
        <s v="(N) Faktiskais nobraukums - 09.03.2021.-31.03.2021."/>
        <s v="(C) No pasažieriem, t.sk., personām, kurām noteikti pašvaldības noteiktie braukšanas maksas atvieglojumi, saņemtie ieņēmumi par sniegto sabiedriskā transporta pakalpojumu - 09.03.2019.-31.03.2019."/>
        <s v="(D) Faktiskais nobraukums - 09.03.2019.-31.03.2019."/>
        <s v="Transportlīdzekļu dezinfekcija ( m 2.)"/>
        <s v="Citi izdevumi  fiziska apsardze"/>
        <s v="(A) No pasažieriem, t.sk., personām, kurām noteikti pašvaldības noteiktie braukšanas maksas atvieglojumi, saņemtie ieņēmumi par sniegto sabiedriskā transporta pakalpojumu - 01.04.2021.-30.04.2021."/>
        <s v="(N) Faktiskais nobraukums - 01.04.2021.-30.04.2021."/>
        <s v="(C) No pasažieriem, t.sk., personām, kurām noteikti pašvaldības noteiktie braukšanas maksas atvieglojumi, saņemtie ieņēmumi par sniegto sabiedriskā transporta pakalpojumu - 01.04.2019.-30.04.2019."/>
        <s v="(D) Faktiskais nobraukums - 01.04.2019.-30.04.2019."/>
        <s v="(A) No pasažieriem, t.sk., personām, kurām noteikti pašvaldības noteiktie braukšanas maksas atvieglojumi, saņemtie ieņēmumi par sniegto sabiedriskā transporta pakalpojumu - 01.05.2021.-31.05.2021."/>
        <s v="(N) Faktiskais nobraukums - 01.05.2021.-31.05.2021."/>
        <s v="(C) No pasažieriem, t.sk., personām, kurām noteikti pašvaldības noteiktie braukšanas maksas atvieglojumi, saņemtie ieņēmumi par sniegto sabiedriskā transporta pakalpojumu - 01.05.2019.-31.05.2019."/>
        <s v="(D) Faktiskais nobraukums - 01.05.2019.-31.05.2019."/>
        <s v="to starpā papilnobraukums (apbraucamā ceļa izmantošana) KM"/>
        <s v="Transportlīdzekļu dezinfekcija ( m 2)"/>
        <s v="(A) No pasažieriem, t.sk., personām, kurām noteikti pašvaldības noteiktie braukšanas maksas atvieglojumi, saņemtie ieņēmumi par sniegto sabiedriskā transporta pakalpojumu - 01.06.2021.-30.06.2021."/>
        <s v="(N) Faktiskais nobraukums - 01.06.2021.-30.06.2021."/>
        <s v="(C) No pasažieriem, t.sk., personām, kurām noteikti pašvaldības noteiktie braukšanas maksas atvieglojumi, saņemtie ieņēmumi par sniegto sabiedriskā transporta pakalpojumu - 01.06.2019.-30.06.2019."/>
        <s v="(D) Faktiskais nobraukums - 01.06.2019.-30.06.2019."/>
        <s v="to starpā papildkilometri (apbraukums)"/>
        <s v="Faktiskais nobraukums"/>
        <s v="to starpā papilnobraukums (apbraukums) KM"/>
        <s v="(A) No pasažieriem, t.sk., personām, kurām noteikti pašvaldības noteiktie braukšanas maksas atvieglojumi, saņemtie ieņēmumi par sniegto sabiedriskā transporta pakalpojumu - 01.07.2021.-31.07.2021."/>
        <s v="(N) Faktiskais nobraukums - 01.07.2021.-31.07.2021."/>
        <s v="(C) No pasažieriem, t.sk., personām, kurām noteikti pašvaldības noteiktie braukšanas maksas atvieglojumi, saņemtie ieņēmumi par sniegto sabiedriskā transporta pakalpojumu - 01.07.2019.-31.07.2019."/>
        <s v="(D) Faktiskais nobraukums - 01.07.2019.-31.07.2019."/>
        <s v="(A) No pasažieriem, t.sk., personām, kurām noteikti pašvaldības noteiktie braukšanas maksas atvieglojumi, saņemtie ieņēmumi par sniegto sabiedriskā transporta pakalpojumu - 01.08.2021.-31.08.2021."/>
        <s v="(N) Faktiskais nobraukums - 01.08.2021.-31.08.2021."/>
        <s v="(C) No pasažieriem, t.sk., personām, kurām noteikti pašvaldības noteiktie braukšanas maksas atvieglojumi, saņemtie ieņēmumi par sniegto sabiedriskā transporta pakalpojumu - 01.08.2019.-31.08.2019."/>
        <s v="(D) Faktiskais nobraukums - 01.08.2019.-31.08.2019."/>
        <s v="(A) No pasažieriem, t.sk., personām, kurām noteikti pašvaldības noteiktie braukšanas maksas atvieglojumi, saņemtie ieņēmumi par sniegto sabiedriskā transporta pakalpojumu - 01.09.2021.-30.09.2021."/>
        <s v="(N) Faktiskais nobraukums - 01.09.2021.-30.09.2021."/>
        <s v="(C) No pasažieriem, t.sk., personām, kurām noteikti pašvaldības noteiktie braukšanas maksas atvieglojumi, saņemtie ieņēmumi par sniegto sabiedriskā transporta pakalpojumu - 01.09.2019.-30.09.2019."/>
        <s v="(D) Faktiskais nobraukums - 01.09.2019.-30.09.2019."/>
        <s v="Dezinfekcijas līdzekļi (gab.)"/>
        <s v="Analīžu veikšānu (skaits)"/>
        <s v="Tests COVID19 Antigen (gab.)"/>
        <s v="Citi izdevumi  uzlīmes( gab.)"/>
        <s v="Analīžu veikšānu "/>
        <s v="Tests COVID19 Antigen"/>
        <s v="Citi izdevumi uzlīmes"/>
        <s v="(A) No pasažieriem, t.sk., personām, kurām noteikti pašvaldības noteiktie braukšanas maksas atvieglojumi, saņemtie ieņēmumi par sniegto sabiedriskā transporta pakalpojumu - 01.10.2021.-31.10.2021."/>
        <s v="(N) Faktiskais nobraukums - 01.10.2021.-31.10.2021."/>
        <s v="(C) No pasažieriem, t.sk., personām, kurām noteikti pašvaldības noteiktie braukšanas maksas atvieglojumi, saņemtie ieņēmumi par sniegto sabiedriskā transporta pakalpojumu - 01.10.2019.-31.10.2019."/>
        <s v="(D) Faktiskais nobraukums - 01.10.2019.-31.10.2019."/>
        <s v="(A) No pasažieriem, t.sk., personām, kurām noteikti pašvaldības noteiktie braukšanas maksas atvieglojumi, saņemtie ieņēmumi par sniegto sabiedriskā transporta pakalpojumu - 01.11.2021.-31.11.2021."/>
        <s v="(N) Faktiskais nobraukums - 01.11.2021.-31.11.2021."/>
        <s v="(C) No pasažieriem, t.sk., personām, kurām noteikti pašvaldības noteiktie braukšanas maksas atvieglojumi, saņemtie ieņēmumi par sniegto sabiedriskā transporta pakalpojumu - 01.11.2019.-31.11.2019."/>
        <s v="(D) Faktiskais nobraukums - 01.11.2019.-31.11.2019."/>
        <s v="(A) No pasažieriem, t.sk., personām, kurām noteikti pašvaldības noteiktie braukšanas maksas atvieglojumi, saņemtie ieņēmumi par sniegto sabiedriskā transporta pakalpojumu - 01.12.2021.-31.12.2021."/>
        <s v="(N) Faktiskais nobraukums - 01.12.2021.-31.12.2021."/>
        <s v="(C) No pasažieriem, t.sk., personām, kurām noteikti pašvaldības noteiktie braukšanas maksas atvieglojumi, saņemtie ieņēmumi par sniegto sabiedriskā transporta pakalpojumu - 01.12.2019.-31.12.2019."/>
        <s v="(D) Faktiskais nobraukums - 01.12.2019.-31.12.2019."/>
      </sharedItems>
    </cacheField>
    <cacheField name="Vienības " numFmtId="0">
      <sharedItems containsBlank="1"/>
    </cacheField>
    <cacheField name="Vērtība" numFmtId="4">
      <sharedItems containsString="0" containsBlank="1" containsNumber="1" minValue="-47741.363999999994" maxValue="237222.5"/>
    </cacheField>
    <cacheField name="Pārvadājumu veids" numFmtId="0">
      <sharedItems containsBlank="1" count="3">
        <s v="Autobuss"/>
        <s v="Tramvajs"/>
        <m/>
      </sharedItems>
    </cacheField>
    <cacheField name="Pilsēta" numFmtId="0">
      <sharedItems/>
    </cacheField>
    <cacheField name="Periods " numFmtId="0">
      <sharedItems count="10">
        <s v="09.03.2021.- 31.03.2021."/>
        <s v="Aprīlis"/>
        <s v="Maijs"/>
        <s v="Jūnijs"/>
        <s v="Jūlijs"/>
        <s v="Augusts"/>
        <s v="Septembris"/>
        <s v="Oktobris"/>
        <s v="Novembris"/>
        <s v="Decembri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8">
  <r>
    <x v="0"/>
    <m/>
    <n v="-11096.023840000018"/>
    <x v="0"/>
    <s v="Daugavpils"/>
    <x v="0"/>
  </r>
  <r>
    <x v="1"/>
    <s v="skaits"/>
    <n v="54"/>
    <x v="0"/>
    <s v="Daugavpils"/>
    <x v="0"/>
  </r>
  <r>
    <x v="2"/>
    <s v="skaits"/>
    <n v="20717"/>
    <x v="0"/>
    <s v="Daugavpils"/>
    <x v="0"/>
  </r>
  <r>
    <x v="3"/>
    <s v="skaits"/>
    <n v="19697"/>
    <x v="0"/>
    <s v="Daugavpils"/>
    <x v="0"/>
  </r>
  <r>
    <x v="4"/>
    <s v="skaits"/>
    <m/>
    <x v="0"/>
    <s v="Daugavpils"/>
    <x v="0"/>
  </r>
  <r>
    <x v="5"/>
    <s v="skaits"/>
    <n v="1020"/>
    <x v="0"/>
    <s v="Daugavpils"/>
    <x v="0"/>
  </r>
  <r>
    <x v="6"/>
    <s v="km"/>
    <n v="175440.7"/>
    <x v="0"/>
    <s v="Daugavpils"/>
    <x v="0"/>
  </r>
  <r>
    <x v="7"/>
    <s v="km"/>
    <n v="168396.5"/>
    <x v="0"/>
    <s v="Daugavpils"/>
    <x v="0"/>
  </r>
  <r>
    <x v="8"/>
    <s v="km"/>
    <m/>
    <x v="0"/>
    <s v="Daugavpils"/>
    <x v="0"/>
  </r>
  <r>
    <x v="9"/>
    <s v="km"/>
    <n v="7044.2"/>
    <x v="0"/>
    <s v="Daugavpils"/>
    <x v="0"/>
  </r>
  <r>
    <x v="10"/>
    <s v="EUR/km"/>
    <n v="1.5751999999999999"/>
    <x v="0"/>
    <s v="Daugavpils"/>
    <x v="0"/>
  </r>
  <r>
    <x v="11"/>
    <m/>
    <n v="2272.1435000000001"/>
    <x v="0"/>
    <s v="Daugavpils"/>
    <x v="0"/>
  </r>
  <r>
    <x v="12"/>
    <s v="skaits (jānorāda atbilstoša mērvienība gab., litri, reižu skaits, darba stundas u.c.) "/>
    <m/>
    <x v="0"/>
    <s v="Daugavpils"/>
    <x v="0"/>
  </r>
  <r>
    <x v="13"/>
    <s v="skaits (jānorāda atbilstoša mērvienība gab., litri, reižu skaits, darba stundas u.c.) "/>
    <m/>
    <x v="0"/>
    <s v="Daugavpils"/>
    <x v="0"/>
  </r>
  <r>
    <x v="14"/>
    <s v="skaits (jānorāda atbilstoša mērvienība gab., litri, reižu skaits, darba stundas u.c.) "/>
    <n v="13161"/>
    <x v="0"/>
    <s v="Daugavpils"/>
    <x v="0"/>
  </r>
  <r>
    <x v="15"/>
    <s v="skaits (jānorāda atbilstoša mērvienība gab., litri, reižu skaits, darba stundas u.c.) "/>
    <m/>
    <x v="0"/>
    <s v="Daugavpils"/>
    <x v="0"/>
  </r>
  <r>
    <x v="16"/>
    <s v="skaits (jānorāda atbilstoša mērvienība gab., litri, reižu skaits, darba stundas u.c.) "/>
    <n v="9548.7099999999991"/>
    <x v="0"/>
    <s v="Daugavpils"/>
    <x v="0"/>
  </r>
  <r>
    <x v="17"/>
    <s v="skaits (jānorāda atbilstoša mērvienība gab., litri, reižu skaits, darba stundas u.c.) "/>
    <m/>
    <x v="0"/>
    <s v="Daugavpils"/>
    <x v="0"/>
  </r>
  <r>
    <x v="18"/>
    <s v="skaits (jānorāda atbilstoša mērvienība gab., litri, reižu skaits, darba stundas u.c.) "/>
    <n v="2844"/>
    <x v="0"/>
    <s v="Daugavpils"/>
    <x v="0"/>
  </r>
  <r>
    <x v="19"/>
    <s v="skaits (jānorāda atbilstoša mērvienība gab., litri, reižu skaits, darba stundas u.c.) "/>
    <n v="23"/>
    <x v="0"/>
    <s v="Daugavpils"/>
    <x v="0"/>
  </r>
  <r>
    <x v="20"/>
    <s v="EUR/vien bez PVN"/>
    <m/>
    <x v="0"/>
    <s v="Daugavpils"/>
    <x v="0"/>
  </r>
  <r>
    <x v="13"/>
    <s v="EUR/vien bez PVN"/>
    <m/>
    <x v="0"/>
    <s v="Daugavpils"/>
    <x v="0"/>
  </r>
  <r>
    <x v="21"/>
    <s v="EUR/vien bez PVN"/>
    <n v="2.8000000000000001E-2"/>
    <x v="0"/>
    <s v="Daugavpils"/>
    <x v="0"/>
  </r>
  <r>
    <x v="15"/>
    <s v="EUR/vien bez PVN"/>
    <m/>
    <x v="0"/>
    <s v="Daugavpils"/>
    <x v="0"/>
  </r>
  <r>
    <x v="22"/>
    <s v="EUR/vien bez PVN"/>
    <n v="0.05"/>
    <x v="0"/>
    <s v="Daugavpils"/>
    <x v="0"/>
  </r>
  <r>
    <x v="23"/>
    <s v="EUR/vien bez PVN"/>
    <m/>
    <x v="0"/>
    <s v="Daugavpils"/>
    <x v="0"/>
  </r>
  <r>
    <x v="24"/>
    <s v="EUR/vien bez PVN"/>
    <n v="0.09"/>
    <x v="0"/>
    <s v="Daugavpils"/>
    <x v="0"/>
  </r>
  <r>
    <x v="25"/>
    <s v="EUR/vien bez PVN"/>
    <n v="50.88"/>
    <x v="0"/>
    <s v="Daugavpils"/>
    <x v="0"/>
  </r>
  <r>
    <x v="26"/>
    <m/>
    <n v="9198.6757630675147"/>
    <x v="0"/>
    <s v="Daugavpils"/>
    <x v="0"/>
  </r>
  <r>
    <x v="27"/>
    <s v="EUR bez PVN"/>
    <n v="65274.65"/>
    <x v="0"/>
    <s v="Daugavpils"/>
    <x v="0"/>
  </r>
  <r>
    <x v="28"/>
    <s v="km"/>
    <n v="168396.5"/>
    <x v="0"/>
    <s v="Daugavpils"/>
    <x v="0"/>
  </r>
  <r>
    <x v="29"/>
    <s v="EUR bez PVN"/>
    <n v="76064.009999999995"/>
    <x v="0"/>
    <s v="Daugavpils"/>
    <x v="0"/>
  </r>
  <r>
    <x v="30"/>
    <s v="km"/>
    <n v="171993.3"/>
    <x v="0"/>
    <s v="Daugavpils"/>
    <x v="0"/>
  </r>
  <r>
    <x v="0"/>
    <m/>
    <n v="-13822.82"/>
    <x v="0"/>
    <s v="Daugavpils"/>
    <x v="1"/>
  </r>
  <r>
    <x v="1"/>
    <s v="skaits"/>
    <n v="56"/>
    <x v="0"/>
    <s v="Daugavpils"/>
    <x v="1"/>
  </r>
  <r>
    <x v="2"/>
    <s v="skaits"/>
    <n v="26770"/>
    <x v="0"/>
    <s v="Daugavpils"/>
    <x v="1"/>
  </r>
  <r>
    <x v="3"/>
    <s v="skaits"/>
    <n v="25570"/>
    <x v="0"/>
    <s v="Daugavpils"/>
    <x v="1"/>
  </r>
  <r>
    <x v="4"/>
    <s v="skaits"/>
    <m/>
    <x v="0"/>
    <s v="Daugavpils"/>
    <x v="1"/>
  </r>
  <r>
    <x v="5"/>
    <s v="skaits"/>
    <n v="1200"/>
    <x v="0"/>
    <s v="Daugavpils"/>
    <x v="1"/>
  </r>
  <r>
    <x v="6"/>
    <s v="km"/>
    <n v="226386.8"/>
    <x v="0"/>
    <s v="Daugavpils"/>
    <x v="1"/>
  </r>
  <r>
    <x v="7"/>
    <s v="km"/>
    <n v="218059.8"/>
    <x v="0"/>
    <s v="Daugavpils"/>
    <x v="1"/>
  </r>
  <r>
    <x v="8"/>
    <s v="km"/>
    <m/>
    <x v="0"/>
    <s v="Daugavpils"/>
    <x v="1"/>
  </r>
  <r>
    <x v="9"/>
    <s v="km"/>
    <n v="8327"/>
    <x v="0"/>
    <s v="Daugavpils"/>
    <x v="1"/>
  </r>
  <r>
    <x v="10"/>
    <s v="EUR/km"/>
    <n v="1.66"/>
    <x v="0"/>
    <s v="Daugavpils"/>
    <x v="1"/>
  </r>
  <r>
    <x v="11"/>
    <m/>
    <n v="2912.5299999999997"/>
    <x v="0"/>
    <s v="Daugavpils"/>
    <x v="1"/>
  </r>
  <r>
    <x v="12"/>
    <s v="skaits (jānorāda atbilstoša mērvienība gab., litri, reižu skaits, darba stundas u.c.) "/>
    <m/>
    <x v="0"/>
    <s v="Daugavpils"/>
    <x v="1"/>
  </r>
  <r>
    <x v="13"/>
    <s v="skaits (jānorāda atbilstoša mērvienība gab., litri, reižu skaits, darba stundas u.c.) "/>
    <m/>
    <x v="0"/>
    <s v="Daugavpils"/>
    <x v="1"/>
  </r>
  <r>
    <x v="14"/>
    <s v="skaits (jānorāda atbilstoša mērvienība gab., litri, reižu skaits, darba stundas u.c.) "/>
    <n v="16557"/>
    <x v="0"/>
    <s v="Daugavpils"/>
    <x v="1"/>
  </r>
  <r>
    <x v="15"/>
    <s v="skaits (jānorāda atbilstoša mērvienība gab., litri, reižu skaits, darba stundas u.c.) "/>
    <m/>
    <x v="0"/>
    <s v="Daugavpils"/>
    <x v="1"/>
  </r>
  <r>
    <x v="31"/>
    <s v="skaits (jānorāda atbilstoša mērvienība gab., litri, reižu skaits, darba stundas u.c.) "/>
    <n v="10850"/>
    <x v="0"/>
    <s v="Daugavpils"/>
    <x v="1"/>
  </r>
  <r>
    <x v="17"/>
    <s v="skaits (jānorāda atbilstoša mērvienība gab., litri, reižu skaits, darba stundas u.c.) "/>
    <m/>
    <x v="0"/>
    <s v="Daugavpils"/>
    <x v="1"/>
  </r>
  <r>
    <x v="18"/>
    <s v="skaits (jānorāda atbilstoša mērvienība gab., litri, reižu skaits, darba stundas u.c.) "/>
    <n v="3833"/>
    <x v="0"/>
    <s v="Daugavpils"/>
    <x v="1"/>
  </r>
  <r>
    <x v="19"/>
    <s v="skaits (jānorāda atbilstoša mērvienība gab., litri, reižu skaits, darba stundas u.c.) "/>
    <n v="30"/>
    <x v="0"/>
    <s v="Daugavpils"/>
    <x v="1"/>
  </r>
  <r>
    <x v="20"/>
    <s v="EUR/vien bez PVN"/>
    <m/>
    <x v="0"/>
    <s v="Daugavpils"/>
    <x v="1"/>
  </r>
  <r>
    <x v="13"/>
    <s v="EUR/vien bez PVN"/>
    <m/>
    <x v="0"/>
    <s v="Daugavpils"/>
    <x v="1"/>
  </r>
  <r>
    <x v="21"/>
    <s v="EUR/vien bez PVN"/>
    <n v="0.03"/>
    <x v="0"/>
    <s v="Daugavpils"/>
    <x v="1"/>
  </r>
  <r>
    <x v="15"/>
    <s v="EUR/vien bez PVN"/>
    <m/>
    <x v="0"/>
    <s v="Daugavpils"/>
    <x v="1"/>
  </r>
  <r>
    <x v="22"/>
    <s v="EUR/vien bez PVN"/>
    <n v="0.05"/>
    <x v="0"/>
    <s v="Daugavpils"/>
    <x v="1"/>
  </r>
  <r>
    <x v="23"/>
    <s v="EUR/vien bez PVN"/>
    <m/>
    <x v="0"/>
    <s v="Daugavpils"/>
    <x v="1"/>
  </r>
  <r>
    <x v="24"/>
    <s v="EUR/vien bez PVN"/>
    <n v="0.09"/>
    <x v="0"/>
    <s v="Daugavpils"/>
    <x v="1"/>
  </r>
  <r>
    <x v="32"/>
    <s v="EUR/vien bez PVN"/>
    <n v="50.945"/>
    <x v="0"/>
    <s v="Daugavpils"/>
    <x v="1"/>
  </r>
  <r>
    <x v="26"/>
    <m/>
    <n v="23661.231624121428"/>
    <x v="0"/>
    <s v="Daugavpils"/>
    <x v="1"/>
  </r>
  <r>
    <x v="33"/>
    <s v="EUR bez PVN"/>
    <n v="73191.240000000005"/>
    <x v="0"/>
    <s v="Daugavpils"/>
    <x v="1"/>
  </r>
  <r>
    <x v="34"/>
    <s v="km"/>
    <n v="218059.8"/>
    <x v="0"/>
    <s v="Daugavpils"/>
    <x v="1"/>
  </r>
  <r>
    <x v="35"/>
    <s v="EUR bez PVN"/>
    <n v="99752.23"/>
    <x v="0"/>
    <s v="Daugavpils"/>
    <x v="1"/>
  </r>
  <r>
    <x v="36"/>
    <s v="km"/>
    <n v="224588.5"/>
    <x v="0"/>
    <s v="Daugavpils"/>
    <x v="1"/>
  </r>
  <r>
    <x v="0"/>
    <m/>
    <n v="-2094.897210000011"/>
    <x v="0"/>
    <s v="Daugavpils"/>
    <x v="2"/>
  </r>
  <r>
    <x v="1"/>
    <s v="skaits"/>
    <n v="58"/>
    <x v="0"/>
    <s v="Daugavpils"/>
    <x v="2"/>
  </r>
  <r>
    <x v="2"/>
    <s v="skaits"/>
    <n v="27647"/>
    <x v="0"/>
    <s v="Daugavpils"/>
    <x v="2"/>
  </r>
  <r>
    <x v="3"/>
    <s v="skaits"/>
    <n v="27605"/>
    <x v="0"/>
    <s v="Daugavpils"/>
    <x v="2"/>
  </r>
  <r>
    <x v="4"/>
    <s v="skaits"/>
    <m/>
    <x v="0"/>
    <s v="Daugavpils"/>
    <x v="2"/>
  </r>
  <r>
    <x v="5"/>
    <s v="skaits"/>
    <n v="42"/>
    <x v="0"/>
    <s v="Daugavpils"/>
    <x v="2"/>
  </r>
  <r>
    <x v="6"/>
    <s v="km"/>
    <n v="234233.1"/>
    <x v="0"/>
    <s v="Daugavpils"/>
    <x v="2"/>
  </r>
  <r>
    <x v="7"/>
    <s v="km"/>
    <n v="233130"/>
    <x v="0"/>
    <s v="Daugavpils"/>
    <x v="2"/>
  </r>
  <r>
    <x v="8"/>
    <s v="km"/>
    <m/>
    <x v="0"/>
    <s v="Daugavpils"/>
    <x v="2"/>
  </r>
  <r>
    <x v="9"/>
    <s v="km"/>
    <n v="1103.0999999999999"/>
    <x v="0"/>
    <s v="Daugavpils"/>
    <x v="2"/>
  </r>
  <r>
    <x v="10"/>
    <s v="EUR/km"/>
    <n v="1.8991"/>
    <x v="0"/>
    <s v="Daugavpils"/>
    <x v="2"/>
  </r>
  <r>
    <x v="11"/>
    <m/>
    <n v="3052.2259999999997"/>
    <x v="0"/>
    <s v="Daugavpils"/>
    <x v="2"/>
  </r>
  <r>
    <x v="12"/>
    <s v="skaits (jānorāda atbilstoša mērvienība gab., litri, reižu skaits, darba stundas u.c.) "/>
    <m/>
    <x v="0"/>
    <s v="Daugavpils"/>
    <x v="2"/>
  </r>
  <r>
    <x v="13"/>
    <s v="skaits (jānorāda atbilstoša mērvienība gab., litri, reižu skaits, darba stundas u.c.) "/>
    <m/>
    <x v="0"/>
    <s v="Daugavpils"/>
    <x v="2"/>
  </r>
  <r>
    <x v="14"/>
    <s v="skaits (jānorāda atbilstoša mērvienība gab., litri, reižu skaits, darba stundas u.c.) "/>
    <n v="16556"/>
    <x v="0"/>
    <s v="Daugavpils"/>
    <x v="2"/>
  </r>
  <r>
    <x v="15"/>
    <s v="skaits (jānorāda atbilstoša mērvienība gab., litri, reižu skaits, darba stundas u.c.) "/>
    <m/>
    <x v="0"/>
    <s v="Daugavpils"/>
    <x v="2"/>
  </r>
  <r>
    <x v="31"/>
    <s v="skaits (jānorāda atbilstoša mērvienība gab., litri, reižu skaits, darba stundas u.c.) "/>
    <n v="12625"/>
    <x v="0"/>
    <s v="Daugavpils"/>
    <x v="2"/>
  </r>
  <r>
    <x v="17"/>
    <s v="skaits (jānorāda atbilstoša mērvienība gab., litri, reižu skaits, darba stundas u.c.) "/>
    <m/>
    <x v="0"/>
    <s v="Daugavpils"/>
    <x v="2"/>
  </r>
  <r>
    <x v="18"/>
    <s v="skaits (jānorāda atbilstoša mērvienība gab., litri, reižu skaits, darba stundas u.c.) "/>
    <n v="3833"/>
    <x v="0"/>
    <s v="Daugavpils"/>
    <x v="2"/>
  </r>
  <r>
    <x v="19"/>
    <s v="skaits (jānorāda atbilstoša mērvienība gab., litri, reižu skaits, darba stundas u.c.) "/>
    <n v="31"/>
    <x v="0"/>
    <s v="Daugavpils"/>
    <x v="2"/>
  </r>
  <r>
    <x v="20"/>
    <s v="EUR/vien bez PVN"/>
    <m/>
    <x v="0"/>
    <s v="Daugavpils"/>
    <x v="2"/>
  </r>
  <r>
    <x v="13"/>
    <s v="EUR/vien bez PVN"/>
    <m/>
    <x v="0"/>
    <s v="Daugavpils"/>
    <x v="2"/>
  </r>
  <r>
    <x v="21"/>
    <s v="EUR/vien bez PVN"/>
    <n v="0.03"/>
    <x v="0"/>
    <s v="Daugavpils"/>
    <x v="2"/>
  </r>
  <r>
    <x v="15"/>
    <s v="EUR/vien bez PVN"/>
    <m/>
    <x v="0"/>
    <s v="Daugavpils"/>
    <x v="2"/>
  </r>
  <r>
    <x v="22"/>
    <s v="EUR/vien bez PVN"/>
    <n v="0.05"/>
    <x v="0"/>
    <s v="Daugavpils"/>
    <x v="2"/>
  </r>
  <r>
    <x v="23"/>
    <s v="EUR/vien bez PVN"/>
    <m/>
    <x v="0"/>
    <s v="Daugavpils"/>
    <x v="2"/>
  </r>
  <r>
    <x v="24"/>
    <s v="EUR/vien bez PVN"/>
    <n v="0.09"/>
    <x v="0"/>
    <s v="Daugavpils"/>
    <x v="2"/>
  </r>
  <r>
    <x v="32"/>
    <s v="EUR/vien bez PVN"/>
    <n v="50.945999999999998"/>
    <x v="0"/>
    <s v="Daugavpils"/>
    <x v="2"/>
  </r>
  <r>
    <x v="26"/>
    <m/>
    <n v="29693.302461609685"/>
    <x v="0"/>
    <s v="Daugavpils"/>
    <x v="2"/>
  </r>
  <r>
    <x v="37"/>
    <s v="EUR bez PVN"/>
    <n v="72800.45"/>
    <x v="0"/>
    <s v="Daugavpils"/>
    <x v="2"/>
  </r>
  <r>
    <x v="38"/>
    <s v="km"/>
    <n v="233130"/>
    <x v="0"/>
    <s v="Daugavpils"/>
    <x v="2"/>
  </r>
  <r>
    <x v="39"/>
    <s v="EUR bez PVN"/>
    <n v="104275.27"/>
    <x v="0"/>
    <s v="Daugavpils"/>
    <x v="2"/>
  </r>
  <r>
    <x v="40"/>
    <s v="km"/>
    <n v="237182.2"/>
    <x v="0"/>
    <s v="Daugavpils"/>
    <x v="2"/>
  </r>
  <r>
    <x v="0"/>
    <m/>
    <n v="0"/>
    <x v="1"/>
    <s v="Daugavpils"/>
    <x v="0"/>
  </r>
  <r>
    <x v="1"/>
    <s v="skaits"/>
    <n v="42"/>
    <x v="1"/>
    <s v="Daugavpils"/>
    <x v="0"/>
  </r>
  <r>
    <x v="2"/>
    <s v="skaits"/>
    <n v="7874"/>
    <x v="1"/>
    <s v="Daugavpils"/>
    <x v="0"/>
  </r>
  <r>
    <x v="3"/>
    <s v="skaits"/>
    <n v="7874"/>
    <x v="1"/>
    <s v="Daugavpils"/>
    <x v="0"/>
  </r>
  <r>
    <x v="4"/>
    <s v="skaits"/>
    <m/>
    <x v="1"/>
    <s v="Daugavpils"/>
    <x v="0"/>
  </r>
  <r>
    <x v="5"/>
    <s v="skaits"/>
    <m/>
    <x v="1"/>
    <s v="Daugavpils"/>
    <x v="0"/>
  </r>
  <r>
    <x v="6"/>
    <s v="km"/>
    <n v="61787.2575"/>
    <x v="1"/>
    <s v="Daugavpils"/>
    <x v="0"/>
  </r>
  <r>
    <x v="7"/>
    <s v="km"/>
    <n v="61787.2575"/>
    <x v="1"/>
    <s v="Daugavpils"/>
    <x v="0"/>
  </r>
  <r>
    <x v="8"/>
    <s v="km"/>
    <m/>
    <x v="1"/>
    <s v="Daugavpils"/>
    <x v="0"/>
  </r>
  <r>
    <x v="9"/>
    <s v="km"/>
    <m/>
    <x v="1"/>
    <s v="Daugavpils"/>
    <x v="0"/>
  </r>
  <r>
    <x v="10"/>
    <s v="EUR/km"/>
    <n v="3.6694"/>
    <x v="1"/>
    <s v="Daugavpils"/>
    <x v="0"/>
  </r>
  <r>
    <x v="11"/>
    <m/>
    <n v="978.73299999999995"/>
    <x v="1"/>
    <s v="Daugavpils"/>
    <x v="0"/>
  </r>
  <r>
    <x v="12"/>
    <s v="skaits (jānorāda atbilstoša mērvienība gab., litri, reižu skaits, darba stundas u.c.) "/>
    <m/>
    <x v="1"/>
    <s v="Daugavpils"/>
    <x v="0"/>
  </r>
  <r>
    <x v="13"/>
    <s v="skaits (jānorāda atbilstoša mērvienība gab., litri, reižu skaits, darba stundas u.c.) "/>
    <m/>
    <x v="1"/>
    <s v="Daugavpils"/>
    <x v="0"/>
  </r>
  <r>
    <x v="14"/>
    <s v="skaits (jānorāda atbilstoša mērvienība gab., litri, reižu skaits, darba stundas u.c.) "/>
    <n v="13161"/>
    <x v="1"/>
    <s v="Daugavpils"/>
    <x v="0"/>
  </r>
  <r>
    <x v="15"/>
    <s v="skaits (jānorāda atbilstoša mērvienība gab., litri, reižu skaits, darba stundas u.c.) "/>
    <m/>
    <x v="1"/>
    <s v="Daugavpils"/>
    <x v="0"/>
  </r>
  <r>
    <x v="16"/>
    <s v="skaits (jānorāda atbilstoša mērvienība gab., litri, reižu skaits, darba stundas u.c.) "/>
    <n v="8420.9"/>
    <x v="1"/>
    <s v="Daugavpils"/>
    <x v="0"/>
  </r>
  <r>
    <x v="17"/>
    <s v="skaits (jānorāda atbilstoša mērvienība gab., litri, reižu skaits, darba stundas u.c.) "/>
    <m/>
    <x v="1"/>
    <s v="Daugavpils"/>
    <x v="0"/>
  </r>
  <r>
    <x v="18"/>
    <s v="skaits (jānorāda atbilstoša mērvienība gab., litri, reižu skaits, darba stundas u.c.) "/>
    <n v="2102"/>
    <x v="1"/>
    <s v="Daugavpils"/>
    <x v="0"/>
  </r>
  <r>
    <x v="19"/>
    <s v="skaits (jānorāda atbilstoša mērvienība gab., litri, reižu skaits, darba stundas u.c.) "/>
    <m/>
    <x v="1"/>
    <s v="Daugavpils"/>
    <x v="0"/>
  </r>
  <r>
    <x v="20"/>
    <s v="EUR/vien bez PVN"/>
    <m/>
    <x v="1"/>
    <s v="Daugavpils"/>
    <x v="0"/>
  </r>
  <r>
    <x v="13"/>
    <s v="EUR/vien bez PVN"/>
    <m/>
    <x v="1"/>
    <s v="Daugavpils"/>
    <x v="0"/>
  </r>
  <r>
    <x v="21"/>
    <s v="EUR/vien bez PVN"/>
    <n v="2.8000000000000001E-2"/>
    <x v="1"/>
    <s v="Daugavpils"/>
    <x v="0"/>
  </r>
  <r>
    <x v="15"/>
    <s v="EUR/vien bez PVN"/>
    <m/>
    <x v="1"/>
    <s v="Daugavpils"/>
    <x v="0"/>
  </r>
  <r>
    <x v="22"/>
    <s v="EUR/vien bez PVN"/>
    <n v="0.05"/>
    <x v="1"/>
    <s v="Daugavpils"/>
    <x v="0"/>
  </r>
  <r>
    <x v="23"/>
    <s v="EUR/vien bez PVN"/>
    <m/>
    <x v="1"/>
    <s v="Daugavpils"/>
    <x v="0"/>
  </r>
  <r>
    <x v="24"/>
    <s v="EUR/vien bez PVN"/>
    <n v="0.09"/>
    <x v="1"/>
    <s v="Daugavpils"/>
    <x v="0"/>
  </r>
  <r>
    <x v="25"/>
    <s v="EUR/vien bez PVN"/>
    <m/>
    <x v="1"/>
    <s v="Daugavpils"/>
    <x v="0"/>
  </r>
  <r>
    <x v="26"/>
    <m/>
    <n v="12539.301545147393"/>
    <x v="1"/>
    <s v="Daugavpils"/>
    <x v="0"/>
  </r>
  <r>
    <x v="27"/>
    <s v="EUR bez PVN"/>
    <n v="43382.15"/>
    <x v="1"/>
    <s v="Daugavpils"/>
    <x v="0"/>
  </r>
  <r>
    <x v="28"/>
    <s v="km"/>
    <n v="61787.26"/>
    <x v="1"/>
    <s v="Daugavpils"/>
    <x v="0"/>
  </r>
  <r>
    <x v="29"/>
    <s v="EUR bez PVN"/>
    <n v="56301.47"/>
    <x v="1"/>
    <s v="Daugavpils"/>
    <x v="0"/>
  </r>
  <r>
    <x v="30"/>
    <s v="km"/>
    <n v="62207.14"/>
    <x v="1"/>
    <s v="Daugavpils"/>
    <x v="0"/>
  </r>
  <r>
    <x v="0"/>
    <m/>
    <n v="0"/>
    <x v="1"/>
    <s v="Daugavpils"/>
    <x v="1"/>
  </r>
  <r>
    <x v="1"/>
    <s v="skaits"/>
    <n v="42"/>
    <x v="1"/>
    <s v="Daugavpils"/>
    <x v="1"/>
  </r>
  <r>
    <x v="2"/>
    <s v="skaits"/>
    <n v="10234"/>
    <x v="1"/>
    <s v="Daugavpils"/>
    <x v="1"/>
  </r>
  <r>
    <x v="3"/>
    <s v="skaits"/>
    <n v="10234"/>
    <x v="1"/>
    <s v="Daugavpils"/>
    <x v="1"/>
  </r>
  <r>
    <x v="4"/>
    <s v="skaits"/>
    <m/>
    <x v="1"/>
    <s v="Daugavpils"/>
    <x v="1"/>
  </r>
  <r>
    <x v="5"/>
    <s v="skaits"/>
    <m/>
    <x v="1"/>
    <s v="Daugavpils"/>
    <x v="1"/>
  </r>
  <r>
    <x v="6"/>
    <s v="km"/>
    <n v="79477.694000000003"/>
    <x v="1"/>
    <s v="Daugavpils"/>
    <x v="1"/>
  </r>
  <r>
    <x v="7"/>
    <s v="km"/>
    <n v="79477.694000000003"/>
    <x v="1"/>
    <s v="Daugavpils"/>
    <x v="1"/>
  </r>
  <r>
    <x v="8"/>
    <s v="km"/>
    <m/>
    <x v="1"/>
    <s v="Daugavpils"/>
    <x v="1"/>
  </r>
  <r>
    <x v="9"/>
    <s v="km"/>
    <n v="0"/>
    <x v="1"/>
    <s v="Daugavpils"/>
    <x v="1"/>
  </r>
  <r>
    <x v="10"/>
    <s v="EUR/km"/>
    <n v="3.81"/>
    <x v="1"/>
    <s v="Daugavpils"/>
    <x v="1"/>
  </r>
  <r>
    <x v="11"/>
    <m/>
    <n v="1174.0899999999999"/>
    <x v="1"/>
    <s v="Daugavpils"/>
    <x v="1"/>
  </r>
  <r>
    <x v="12"/>
    <s v="skaits (jānorāda atbilstoša mērvienība gab., litri, reižu skaits, darba stundas u.c.) "/>
    <m/>
    <x v="1"/>
    <s v="Daugavpils"/>
    <x v="1"/>
  </r>
  <r>
    <x v="13"/>
    <s v="skaits (jānorāda atbilstoša mērvienība gab., litri, reižu skaits, darba stundas u.c.) "/>
    <m/>
    <x v="1"/>
    <s v="Daugavpils"/>
    <x v="1"/>
  </r>
  <r>
    <x v="14"/>
    <s v="skaits (jānorāda atbilstoša mērvienība gab., litri, reižu skaits, darba stundas u.c.) "/>
    <n v="16556"/>
    <x v="1"/>
    <s v="Daugavpils"/>
    <x v="1"/>
  </r>
  <r>
    <x v="15"/>
    <s v="skaits (jānorāda atbilstoša mērvienība gab., litri, reižu skaits, darba stundas u.c.) "/>
    <m/>
    <x v="1"/>
    <s v="Daugavpils"/>
    <x v="1"/>
  </r>
  <r>
    <x v="31"/>
    <s v="skaits (jānorāda atbilstoša mērvienība gab., litri, reižu skaits, darba stundas u.c.) "/>
    <n v="8448.7999999999993"/>
    <x v="1"/>
    <s v="Daugavpils"/>
    <x v="1"/>
  </r>
  <r>
    <x v="17"/>
    <s v="skaits (jānorāda atbilstoša mērvienība gab., litri, reižu skaits, darba stundas u.c.) "/>
    <m/>
    <x v="1"/>
    <s v="Daugavpils"/>
    <x v="1"/>
  </r>
  <r>
    <x v="18"/>
    <s v="skaits (jānorāda atbilstoša mērvienība gab., litri, reižu skaits, darba stundas u.c.) "/>
    <n v="2833"/>
    <x v="1"/>
    <s v="Daugavpils"/>
    <x v="1"/>
  </r>
  <r>
    <x v="19"/>
    <s v="skaits (jānorāda atbilstoša mērvienība gab., litri, reižu skaits, darba stundas u.c.) "/>
    <m/>
    <x v="1"/>
    <s v="Daugavpils"/>
    <x v="1"/>
  </r>
  <r>
    <x v="20"/>
    <s v="EUR/vien bez PVN"/>
    <m/>
    <x v="1"/>
    <s v="Daugavpils"/>
    <x v="1"/>
  </r>
  <r>
    <x v="13"/>
    <s v="EUR/vien bez PVN"/>
    <m/>
    <x v="1"/>
    <s v="Daugavpils"/>
    <x v="1"/>
  </r>
  <r>
    <x v="21"/>
    <s v="EUR/vien bez PVN"/>
    <n v="0.03"/>
    <x v="1"/>
    <s v="Daugavpils"/>
    <x v="1"/>
  </r>
  <r>
    <x v="15"/>
    <s v="EUR/vien bez PVN"/>
    <m/>
    <x v="1"/>
    <s v="Daugavpils"/>
    <x v="1"/>
  </r>
  <r>
    <x v="22"/>
    <s v="EUR/vien bez PVN"/>
    <n v="0.05"/>
    <x v="1"/>
    <s v="Daugavpils"/>
    <x v="1"/>
  </r>
  <r>
    <x v="23"/>
    <s v="EUR/vien bez PVN"/>
    <m/>
    <x v="1"/>
    <s v="Daugavpils"/>
    <x v="1"/>
  </r>
  <r>
    <x v="24"/>
    <s v="EUR/vien bez PVN"/>
    <n v="0.09"/>
    <x v="1"/>
    <s v="Daugavpils"/>
    <x v="1"/>
  </r>
  <r>
    <x v="32"/>
    <s v="EUR/vien bez PVN"/>
    <m/>
    <x v="1"/>
    <s v="Daugavpils"/>
    <x v="1"/>
  </r>
  <r>
    <x v="26"/>
    <m/>
    <n v="24835.952095809793"/>
    <x v="1"/>
    <s v="Daugavpils"/>
    <x v="1"/>
  </r>
  <r>
    <x v="33"/>
    <s v="EUR bez PVN"/>
    <n v="47525.88"/>
    <x v="1"/>
    <s v="Daugavpils"/>
    <x v="1"/>
  </r>
  <r>
    <x v="34"/>
    <s v="km"/>
    <n v="79477.694000000003"/>
    <x v="1"/>
    <s v="Daugavpils"/>
    <x v="1"/>
  </r>
  <r>
    <x v="35"/>
    <s v="EUR bez PVN"/>
    <n v="72285.27"/>
    <x v="1"/>
    <s v="Daugavpils"/>
    <x v="1"/>
  </r>
  <r>
    <x v="36"/>
    <s v="km"/>
    <n v="79393.603000000003"/>
    <x v="1"/>
    <s v="Daugavpils"/>
    <x v="1"/>
  </r>
  <r>
    <x v="0"/>
    <m/>
    <n v="0"/>
    <x v="1"/>
    <s v="Daugavpils"/>
    <x v="2"/>
  </r>
  <r>
    <x v="1"/>
    <s v="skaits"/>
    <n v="42"/>
    <x v="1"/>
    <s v="Daugavpils"/>
    <x v="2"/>
  </r>
  <r>
    <x v="2"/>
    <s v="skaits"/>
    <n v="10480"/>
    <x v="1"/>
    <s v="Daugavpils"/>
    <x v="2"/>
  </r>
  <r>
    <x v="3"/>
    <s v="skaits"/>
    <n v="10480"/>
    <x v="1"/>
    <s v="Daugavpils"/>
    <x v="2"/>
  </r>
  <r>
    <x v="4"/>
    <s v="skaits"/>
    <m/>
    <x v="1"/>
    <s v="Daugavpils"/>
    <x v="2"/>
  </r>
  <r>
    <x v="5"/>
    <s v="skaits"/>
    <m/>
    <x v="1"/>
    <s v="Daugavpils"/>
    <x v="2"/>
  </r>
  <r>
    <x v="6"/>
    <s v="km"/>
    <n v="80725.786500000002"/>
    <x v="1"/>
    <s v="Daugavpils"/>
    <x v="2"/>
  </r>
  <r>
    <x v="7"/>
    <s v="km"/>
    <n v="80725.786500000002"/>
    <x v="1"/>
    <s v="Daugavpils"/>
    <x v="2"/>
  </r>
  <r>
    <x v="8"/>
    <s v="km"/>
    <m/>
    <x v="1"/>
    <s v="Daugavpils"/>
    <x v="2"/>
  </r>
  <r>
    <x v="9"/>
    <s v="km"/>
    <m/>
    <x v="1"/>
    <s v="Daugavpils"/>
    <x v="2"/>
  </r>
  <r>
    <x v="10"/>
    <s v="EUR/km"/>
    <n v="3.8363999999999998"/>
    <x v="1"/>
    <s v="Daugavpils"/>
    <x v="2"/>
  </r>
  <r>
    <x v="11"/>
    <m/>
    <n v="1204.52"/>
    <x v="1"/>
    <s v="Daugavpils"/>
    <x v="2"/>
  </r>
  <r>
    <x v="12"/>
    <s v="skaits (jānorāda atbilstoša mērvienība gab., litri, reižu skaits, darba stundas u.c.) "/>
    <m/>
    <x v="1"/>
    <s v="Daugavpils"/>
    <x v="2"/>
  </r>
  <r>
    <x v="13"/>
    <s v="skaits (jānorāda atbilstoša mērvienība gab., litri, reižu skaits, darba stundas u.c.) "/>
    <m/>
    <x v="1"/>
    <s v="Daugavpils"/>
    <x v="2"/>
  </r>
  <r>
    <x v="14"/>
    <s v="skaits (jānorāda atbilstoša mērvienība gab., litri, reižu skaits, darba stundas u.c.) "/>
    <n v="16556"/>
    <x v="1"/>
    <s v="Daugavpils"/>
    <x v="2"/>
  </r>
  <r>
    <x v="15"/>
    <s v="skaits (jānorāda atbilstoša mērvienība gab., litri, reižu skaits, darba stundas u.c.) "/>
    <m/>
    <x v="1"/>
    <s v="Daugavpils"/>
    <x v="2"/>
  </r>
  <r>
    <x v="31"/>
    <s v="skaits (jānorāda atbilstoša mērvienība gab., litri, reižu skaits, darba stundas u.c.) "/>
    <n v="9057.4"/>
    <x v="1"/>
    <s v="Daugavpils"/>
    <x v="2"/>
  </r>
  <r>
    <x v="17"/>
    <s v="skaits (jānorāda atbilstoša mērvienība gab., litri, reižu skaits, darba stundas u.c.) "/>
    <m/>
    <x v="1"/>
    <s v="Daugavpils"/>
    <x v="2"/>
  </r>
  <r>
    <x v="18"/>
    <s v="skaits (jānorāda atbilstoša mērvienība gab., litri, reižu skaits, darba stundas u.c.) "/>
    <n v="2833"/>
    <x v="1"/>
    <s v="Daugavpils"/>
    <x v="2"/>
  </r>
  <r>
    <x v="19"/>
    <s v="skaits (jānorāda atbilstoša mērvienība gab., litri, reižu skaits, darba stundas u.c.) "/>
    <m/>
    <x v="1"/>
    <s v="Daugavpils"/>
    <x v="2"/>
  </r>
  <r>
    <x v="20"/>
    <s v="EUR/vien bez PVN"/>
    <m/>
    <x v="1"/>
    <s v="Daugavpils"/>
    <x v="2"/>
  </r>
  <r>
    <x v="13"/>
    <s v="EUR/vien bez PVN"/>
    <m/>
    <x v="1"/>
    <s v="Daugavpils"/>
    <x v="2"/>
  </r>
  <r>
    <x v="21"/>
    <s v="EUR/vien bez PVN"/>
    <n v="0.03"/>
    <x v="1"/>
    <s v="Daugavpils"/>
    <x v="2"/>
  </r>
  <r>
    <x v="15"/>
    <s v="EUR/vien bez PVN"/>
    <m/>
    <x v="1"/>
    <s v="Daugavpils"/>
    <x v="2"/>
  </r>
  <r>
    <x v="22"/>
    <s v="EUR/vien bez PVN"/>
    <n v="0.05"/>
    <x v="1"/>
    <s v="Daugavpils"/>
    <x v="2"/>
  </r>
  <r>
    <x v="23"/>
    <s v="EUR/vien bez PVN"/>
    <m/>
    <x v="1"/>
    <s v="Daugavpils"/>
    <x v="2"/>
  </r>
  <r>
    <x v="24"/>
    <s v="EUR/vien bez PVN"/>
    <n v="0.09"/>
    <x v="1"/>
    <s v="Daugavpils"/>
    <x v="2"/>
  </r>
  <r>
    <x v="32"/>
    <s v="EUR/vien bez PVN"/>
    <m/>
    <x v="1"/>
    <s v="Daugavpils"/>
    <x v="2"/>
  </r>
  <r>
    <x v="26"/>
    <m/>
    <n v="25661.886190866357"/>
    <x v="1"/>
    <s v="Daugavpils"/>
    <x v="2"/>
  </r>
  <r>
    <x v="37"/>
    <s v="EUR bez PVN"/>
    <n v="46423.69"/>
    <x v="1"/>
    <s v="Daugavpils"/>
    <x v="2"/>
  </r>
  <r>
    <x v="38"/>
    <s v="km"/>
    <n v="80725.789999999994"/>
    <x v="1"/>
    <s v="Daugavpils"/>
    <x v="2"/>
  </r>
  <r>
    <x v="39"/>
    <s v="EUR bez PVN"/>
    <n v="73706.22"/>
    <x v="1"/>
    <s v="Daugavpils"/>
    <x v="2"/>
  </r>
  <r>
    <x v="40"/>
    <s v="km"/>
    <n v="82540.684999999998"/>
    <x v="1"/>
    <s v="Daugavpils"/>
    <x v="2"/>
  </r>
  <r>
    <x v="0"/>
    <m/>
    <n v="-859.19862000001035"/>
    <x v="0"/>
    <s v="Daugavpils"/>
    <x v="3"/>
  </r>
  <r>
    <x v="1"/>
    <s v="skaits"/>
    <n v="58"/>
    <x v="0"/>
    <s v="Daugavpils"/>
    <x v="3"/>
  </r>
  <r>
    <x v="2"/>
    <s v="skaits"/>
    <n v="26440"/>
    <x v="0"/>
    <s v="Daugavpils"/>
    <x v="3"/>
  </r>
  <r>
    <x v="3"/>
    <s v="skaits"/>
    <n v="26438"/>
    <x v="0"/>
    <s v="Daugavpils"/>
    <x v="3"/>
  </r>
  <r>
    <x v="4"/>
    <s v="skaits"/>
    <m/>
    <x v="0"/>
    <s v="Daugavpils"/>
    <x v="3"/>
  </r>
  <r>
    <x v="5"/>
    <s v="skaits"/>
    <n v="2"/>
    <x v="0"/>
    <s v="Daugavpils"/>
    <x v="3"/>
  </r>
  <r>
    <x v="6"/>
    <s v="km"/>
    <n v="224618.3"/>
    <x v="0"/>
    <s v="Daugavpils"/>
    <x v="3"/>
  </r>
  <r>
    <x v="7"/>
    <s v="km"/>
    <n v="224136.19999999998"/>
    <x v="0"/>
    <s v="Daugavpils"/>
    <x v="3"/>
  </r>
  <r>
    <x v="8"/>
    <s v="km"/>
    <m/>
    <x v="0"/>
    <s v="Daugavpils"/>
    <x v="3"/>
  </r>
  <r>
    <x v="9"/>
    <s v="km"/>
    <n v="489.6"/>
    <x v="0"/>
    <s v="Daugavpils"/>
    <x v="3"/>
  </r>
  <r>
    <x v="41"/>
    <m/>
    <n v="7.5"/>
    <x v="2"/>
    <s v="Daugavpils"/>
    <x v="3"/>
  </r>
  <r>
    <x v="10"/>
    <s v="EUR/km"/>
    <n v="1.7822"/>
    <x v="0"/>
    <s v="Daugavpils"/>
    <x v="3"/>
  </r>
  <r>
    <x v="11"/>
    <m/>
    <n v="2089.16"/>
    <x v="0"/>
    <s v="Daugavpils"/>
    <x v="3"/>
  </r>
  <r>
    <x v="12"/>
    <s v="skaits (jānorāda atbilstoša mērvienība gab., litri, reižu skaits, darba stundas u.c.) "/>
    <m/>
    <x v="0"/>
    <s v="Daugavpils"/>
    <x v="3"/>
  </r>
  <r>
    <x v="13"/>
    <s v="skaits (jānorāda atbilstoša mērvienība gab., litri, reižu skaits, darba stundas u.c.) "/>
    <m/>
    <x v="0"/>
    <s v="Daugavpils"/>
    <x v="3"/>
  </r>
  <r>
    <x v="14"/>
    <s v="skaits (jānorāda atbilstoša mērvienība gab., litri, reižu skaits, darba stundas u.c.) "/>
    <m/>
    <x v="0"/>
    <s v="Daugavpils"/>
    <x v="3"/>
  </r>
  <r>
    <x v="15"/>
    <s v="skaits (jānorāda atbilstoša mērvienība gab., litri, reižu skaits, darba stundas u.c.) "/>
    <m/>
    <x v="0"/>
    <s v="Daugavpils"/>
    <x v="3"/>
  </r>
  <r>
    <x v="42"/>
    <s v="skaits (jānorāda atbilstoša mērvienība gab., litri, reižu skaits, darba stundas u.c.) "/>
    <n v="11215"/>
    <x v="0"/>
    <s v="Daugavpils"/>
    <x v="3"/>
  </r>
  <r>
    <x v="17"/>
    <s v="skaits (jānorāda atbilstoša mērvienība gab., litri, reižu skaits, darba stundas u.c.) "/>
    <m/>
    <x v="0"/>
    <s v="Daugavpils"/>
    <x v="3"/>
  </r>
  <r>
    <x v="18"/>
    <s v="skaits (jānorāda atbilstoša mērvienība gab., litri, reižu skaits, darba stundas u.c.) "/>
    <m/>
    <x v="0"/>
    <s v="Daugavpils"/>
    <x v="3"/>
  </r>
  <r>
    <x v="19"/>
    <s v="skaits (jānorāda atbilstoša mērvienība gab., litri, reižu skaits, darba stundas u.c.) "/>
    <n v="30"/>
    <x v="0"/>
    <s v="Daugavpils"/>
    <x v="3"/>
  </r>
  <r>
    <x v="20"/>
    <s v="EUR/vien bez PVN"/>
    <m/>
    <x v="0"/>
    <s v="Daugavpils"/>
    <x v="3"/>
  </r>
  <r>
    <x v="13"/>
    <s v="EUR/vien bez PVN"/>
    <m/>
    <x v="0"/>
    <s v="Daugavpils"/>
    <x v="3"/>
  </r>
  <r>
    <x v="21"/>
    <s v="EUR/vien bez PVN"/>
    <m/>
    <x v="0"/>
    <s v="Daugavpils"/>
    <x v="3"/>
  </r>
  <r>
    <x v="15"/>
    <s v="EUR/vien bez PVN"/>
    <m/>
    <x v="0"/>
    <s v="Daugavpils"/>
    <x v="3"/>
  </r>
  <r>
    <x v="22"/>
    <s v="EUR/vien bez PVN"/>
    <n v="0.05"/>
    <x v="0"/>
    <s v="Daugavpils"/>
    <x v="3"/>
  </r>
  <r>
    <x v="23"/>
    <s v="EUR/vien bez PVN"/>
    <m/>
    <x v="0"/>
    <s v="Daugavpils"/>
    <x v="3"/>
  </r>
  <r>
    <x v="24"/>
    <s v="EUR/vien bez PVN"/>
    <m/>
    <x v="0"/>
    <s v="Daugavpils"/>
    <x v="3"/>
  </r>
  <r>
    <x v="32"/>
    <s v="EUR/vien bez PVN"/>
    <n v="50.947000000000003"/>
    <x v="0"/>
    <s v="Daugavpils"/>
    <x v="3"/>
  </r>
  <r>
    <x v="26"/>
    <m/>
    <n v="25402.240546255976"/>
    <x v="0"/>
    <s v="Daugavpils"/>
    <x v="3"/>
  </r>
  <r>
    <x v="43"/>
    <s v="EUR bez PVN"/>
    <n v="71941.289999999994"/>
    <x v="0"/>
    <s v="Daugavpils"/>
    <x v="3"/>
  </r>
  <r>
    <x v="44"/>
    <s v="km"/>
    <n v="224136.2"/>
    <x v="0"/>
    <s v="Daugavpils"/>
    <x v="3"/>
  </r>
  <r>
    <x v="45"/>
    <s v="EUR bez PVN"/>
    <n v="96677.48"/>
    <x v="0"/>
    <s v="Daugavpils"/>
    <x v="3"/>
  </r>
  <r>
    <x v="46"/>
    <s v="km"/>
    <n v="222602.6"/>
    <x v="0"/>
    <s v="Daugavpils"/>
    <x v="3"/>
  </r>
  <r>
    <x v="0"/>
    <m/>
    <n v="0"/>
    <x v="1"/>
    <s v="Daugavpils"/>
    <x v="3"/>
  </r>
  <r>
    <x v="1"/>
    <s v="skaits"/>
    <n v="42"/>
    <x v="1"/>
    <s v="Daugavpils"/>
    <x v="3"/>
  </r>
  <r>
    <x v="2"/>
    <s v="skaits"/>
    <n v="10204"/>
    <x v="1"/>
    <s v="Daugavpils"/>
    <x v="3"/>
  </r>
  <r>
    <x v="3"/>
    <s v="skaits"/>
    <n v="10204"/>
    <x v="1"/>
    <s v="Daugavpils"/>
    <x v="3"/>
  </r>
  <r>
    <x v="4"/>
    <s v="skaits"/>
    <m/>
    <x v="1"/>
    <s v="Daugavpils"/>
    <x v="3"/>
  </r>
  <r>
    <x v="5"/>
    <s v="skaits"/>
    <m/>
    <x v="1"/>
    <s v="Daugavpils"/>
    <x v="3"/>
  </r>
  <r>
    <x v="6"/>
    <s v="km"/>
    <n v="75075.63"/>
    <x v="1"/>
    <s v="Daugavpils"/>
    <x v="3"/>
  </r>
  <r>
    <x v="7"/>
    <s v="km"/>
    <n v="75075.63"/>
    <x v="1"/>
    <s v="Daugavpils"/>
    <x v="3"/>
  </r>
  <r>
    <x v="8"/>
    <s v="km"/>
    <m/>
    <x v="1"/>
    <s v="Daugavpils"/>
    <x v="3"/>
  </r>
  <r>
    <x v="9"/>
    <s v="km"/>
    <m/>
    <x v="1"/>
    <s v="Daugavpils"/>
    <x v="3"/>
  </r>
  <r>
    <x v="41"/>
    <m/>
    <m/>
    <x v="1"/>
    <s v="Daugavpils"/>
    <x v="3"/>
  </r>
  <r>
    <x v="10"/>
    <s v="EUR/km"/>
    <n v="3.9287999999999998"/>
    <x v="1"/>
    <s v="Daugavpils"/>
    <x v="3"/>
  </r>
  <r>
    <x v="11"/>
    <m/>
    <n v="270.29000000000002"/>
    <x v="1"/>
    <s v="Daugavpils"/>
    <x v="3"/>
  </r>
  <r>
    <x v="12"/>
    <s v="skaits (jānorāda atbilstoša mērvienība gab., litri, reižu skaits, darba stundas u.c.) "/>
    <m/>
    <x v="1"/>
    <s v="Daugavpils"/>
    <x v="3"/>
  </r>
  <r>
    <x v="13"/>
    <s v="skaits (jānorāda atbilstoša mērvienība gab., litri, reižu skaits, darba stundas u.c.) "/>
    <m/>
    <x v="1"/>
    <s v="Daugavpils"/>
    <x v="3"/>
  </r>
  <r>
    <x v="14"/>
    <s v="skaits (jānorāda atbilstoša mērvienība gab., litri, reižu skaits, darba stundas u.c.) "/>
    <m/>
    <x v="1"/>
    <s v="Daugavpils"/>
    <x v="3"/>
  </r>
  <r>
    <x v="15"/>
    <s v="skaits (jānorāda atbilstoša mērvienība gab., litri, reižu skaits, darba stundas u.c.) "/>
    <m/>
    <x v="1"/>
    <s v="Daugavpils"/>
    <x v="3"/>
  </r>
  <r>
    <x v="42"/>
    <s v="skaits (jānorāda atbilstoša mērvienība gab., litri, reižu skaits, darba stundas u.c.) "/>
    <n v="5405.8"/>
    <x v="1"/>
    <s v="Daugavpils"/>
    <x v="3"/>
  </r>
  <r>
    <x v="17"/>
    <s v="skaits (jānorāda atbilstoša mērvienība gab., litri, reižu skaits, darba stundas u.c.) "/>
    <m/>
    <x v="1"/>
    <s v="Daugavpils"/>
    <x v="3"/>
  </r>
  <r>
    <x v="18"/>
    <s v="skaits (jānorāda atbilstoša mērvienība gab., litri, reižu skaits, darba stundas u.c.) "/>
    <m/>
    <x v="1"/>
    <s v="Daugavpils"/>
    <x v="3"/>
  </r>
  <r>
    <x v="19"/>
    <s v="skaits (jānorāda atbilstoša mērvienība gab., litri, reižu skaits, darba stundas u.c.) "/>
    <m/>
    <x v="1"/>
    <s v="Daugavpils"/>
    <x v="3"/>
  </r>
  <r>
    <x v="20"/>
    <s v="EUR/vien bez PVN"/>
    <m/>
    <x v="1"/>
    <s v="Daugavpils"/>
    <x v="3"/>
  </r>
  <r>
    <x v="13"/>
    <s v="EUR/vien bez PVN"/>
    <m/>
    <x v="1"/>
    <s v="Daugavpils"/>
    <x v="3"/>
  </r>
  <r>
    <x v="21"/>
    <s v="EUR/vien bez PVN"/>
    <m/>
    <x v="1"/>
    <s v="Daugavpils"/>
    <x v="3"/>
  </r>
  <r>
    <x v="15"/>
    <s v="EUR/vien bez PVN"/>
    <m/>
    <x v="1"/>
    <s v="Daugavpils"/>
    <x v="3"/>
  </r>
  <r>
    <x v="22"/>
    <s v="EUR/vien bez PVN"/>
    <n v="0.05"/>
    <x v="1"/>
    <s v="Daugavpils"/>
    <x v="3"/>
  </r>
  <r>
    <x v="23"/>
    <s v="EUR/vien bez PVN"/>
    <m/>
    <x v="1"/>
    <s v="Daugavpils"/>
    <x v="3"/>
  </r>
  <r>
    <x v="24"/>
    <s v="EUR/vien bez PVN"/>
    <m/>
    <x v="1"/>
    <s v="Daugavpils"/>
    <x v="3"/>
  </r>
  <r>
    <x v="32"/>
    <s v="EUR/vien bez PVN"/>
    <m/>
    <x v="1"/>
    <s v="Daugavpils"/>
    <x v="3"/>
  </r>
  <r>
    <x v="26"/>
    <m/>
    <n v="21965.427399971068"/>
    <x v="1"/>
    <s v="Daugavpils"/>
    <x v="3"/>
  </r>
  <r>
    <x v="43"/>
    <s v="EUR bez PVN"/>
    <n v="44292.26"/>
    <x v="1"/>
    <s v="Daugavpils"/>
    <x v="3"/>
  </r>
  <r>
    <x v="44"/>
    <s v="km"/>
    <n v="75075.63"/>
    <x v="1"/>
    <s v="Daugavpils"/>
    <x v="3"/>
  </r>
  <r>
    <x v="45"/>
    <s v="EUR bez PVN"/>
    <n v="66356.36"/>
    <x v="1"/>
    <s v="Daugavpils"/>
    <x v="3"/>
  </r>
  <r>
    <x v="46"/>
    <s v="km"/>
    <n v="75187.434500000003"/>
    <x v="1"/>
    <s v="Daugavpils"/>
    <x v="3"/>
  </r>
  <r>
    <x v="0"/>
    <m/>
    <n v="-350.79802999998037"/>
    <x v="0"/>
    <s v="Daugavpils"/>
    <x v="4"/>
  </r>
  <r>
    <x v="1"/>
    <s v="skaits"/>
    <n v="58"/>
    <x v="0"/>
    <s v="Daugavpils"/>
    <x v="4"/>
  </r>
  <r>
    <x v="2"/>
    <s v="skaits"/>
    <n v="27439"/>
    <x v="0"/>
    <s v="Daugavpils"/>
    <x v="4"/>
  </r>
  <r>
    <x v="3"/>
    <s v="skaits"/>
    <n v="27439"/>
    <x v="0"/>
    <s v="Daugavpils"/>
    <x v="4"/>
  </r>
  <r>
    <x v="4"/>
    <s v="skaits"/>
    <m/>
    <x v="0"/>
    <s v="Daugavpils"/>
    <x v="4"/>
  </r>
  <r>
    <x v="47"/>
    <s v="skaits"/>
    <m/>
    <x v="0"/>
    <s v="Daugavpils"/>
    <x v="4"/>
  </r>
  <r>
    <x v="5"/>
    <s v="skaits"/>
    <n v="0"/>
    <x v="0"/>
    <s v="Daugavpils"/>
    <x v="4"/>
  </r>
  <r>
    <x v="6"/>
    <s v="km"/>
    <n v="233406.5"/>
    <x v="0"/>
    <s v="Daugavpils"/>
    <x v="4"/>
  </r>
  <r>
    <x v="7"/>
    <s v="km"/>
    <n v="233198.2"/>
    <x v="0"/>
    <s v="Daugavpils"/>
    <x v="4"/>
  </r>
  <r>
    <x v="48"/>
    <s v="km"/>
    <m/>
    <x v="0"/>
    <s v="Daugavpils"/>
    <x v="4"/>
  </r>
  <r>
    <x v="8"/>
    <s v="km"/>
    <m/>
    <x v="0"/>
    <s v="Daugavpils"/>
    <x v="4"/>
  </r>
  <r>
    <x v="9"/>
    <s v="km"/>
    <n v="495.79999999999995"/>
    <x v="0"/>
    <s v="Daugavpils"/>
    <x v="4"/>
  </r>
  <r>
    <x v="49"/>
    <m/>
    <n v="287.50000000000006"/>
    <x v="0"/>
    <s v="Daugavpils"/>
    <x v="4"/>
  </r>
  <r>
    <x v="10"/>
    <s v="EUR/km"/>
    <n v="1.6840999999999999"/>
    <x v="0"/>
    <s v="Daugavpils"/>
    <x v="4"/>
  </r>
  <r>
    <x v="0"/>
    <m/>
    <n v="0"/>
    <x v="1"/>
    <s v="Daugavpils"/>
    <x v="4"/>
  </r>
  <r>
    <x v="1"/>
    <s v="skaits"/>
    <n v="42"/>
    <x v="1"/>
    <s v="Daugavpils"/>
    <x v="4"/>
  </r>
  <r>
    <x v="2"/>
    <s v="skaits"/>
    <n v="10598"/>
    <x v="1"/>
    <s v="Daugavpils"/>
    <x v="4"/>
  </r>
  <r>
    <x v="3"/>
    <s v="skaits"/>
    <n v="10598"/>
    <x v="1"/>
    <s v="Daugavpils"/>
    <x v="4"/>
  </r>
  <r>
    <x v="4"/>
    <s v="skaits"/>
    <m/>
    <x v="1"/>
    <s v="Daugavpils"/>
    <x v="4"/>
  </r>
  <r>
    <x v="47"/>
    <s v="skaits"/>
    <m/>
    <x v="1"/>
    <s v="Daugavpils"/>
    <x v="4"/>
  </r>
  <r>
    <x v="5"/>
    <s v="skaits"/>
    <m/>
    <x v="1"/>
    <s v="Daugavpils"/>
    <x v="4"/>
  </r>
  <r>
    <x v="6"/>
    <s v="km"/>
    <n v="77663.152499999997"/>
    <x v="1"/>
    <s v="Daugavpils"/>
    <x v="4"/>
  </r>
  <r>
    <x v="7"/>
    <s v="km"/>
    <n v="77663.152499999997"/>
    <x v="1"/>
    <s v="Daugavpils"/>
    <x v="4"/>
  </r>
  <r>
    <x v="48"/>
    <s v="km"/>
    <m/>
    <x v="1"/>
    <s v="Daugavpils"/>
    <x v="4"/>
  </r>
  <r>
    <x v="8"/>
    <s v="km"/>
    <m/>
    <x v="1"/>
    <s v="Daugavpils"/>
    <x v="4"/>
  </r>
  <r>
    <x v="9"/>
    <s v="km"/>
    <m/>
    <x v="1"/>
    <s v="Daugavpils"/>
    <x v="4"/>
  </r>
  <r>
    <x v="49"/>
    <m/>
    <m/>
    <x v="1"/>
    <s v="Daugavpils"/>
    <x v="4"/>
  </r>
  <r>
    <x v="10"/>
    <s v="EUR/km"/>
    <n v="4.1500000000000004"/>
    <x v="1"/>
    <s v="Daugavpils"/>
    <x v="4"/>
  </r>
  <r>
    <x v="11"/>
    <m/>
    <n v="1988.857"/>
    <x v="0"/>
    <s v="Daugavpils"/>
    <x v="4"/>
  </r>
  <r>
    <x v="12"/>
    <s v="skaits (jānorāda atbilstoša mērvienība gab., litri, reižu skaits, darba stundas u.c.) "/>
    <m/>
    <x v="0"/>
    <s v="Daugavpils"/>
    <x v="4"/>
  </r>
  <r>
    <x v="13"/>
    <s v="skaits (jānorāda atbilstoša mērvienība gab., litri, reižu skaits, darba stundas u.c.) "/>
    <m/>
    <x v="0"/>
    <s v="Daugavpils"/>
    <x v="4"/>
  </r>
  <r>
    <x v="14"/>
    <s v="skaits (jānorāda atbilstoša mērvienība gab., litri, reižu skaits, darba stundas u.c.) "/>
    <m/>
    <x v="0"/>
    <s v="Daugavpils"/>
    <x v="4"/>
  </r>
  <r>
    <x v="15"/>
    <s v="skaits (jānorāda atbilstoša mērvienība gab., litri, reižu skaits, darba stundas u.c.) "/>
    <m/>
    <x v="0"/>
    <s v="Daugavpils"/>
    <x v="4"/>
  </r>
  <r>
    <x v="31"/>
    <s v="skaits (jānorāda atbilstoša mērvienība gab., litri, reižu skaits, darba stundas u.c.) "/>
    <n v="8190"/>
    <x v="0"/>
    <s v="Daugavpils"/>
    <x v="4"/>
  </r>
  <r>
    <x v="17"/>
    <s v="skaits (jānorāda atbilstoša mērvienība gab., litri, reižu skaits, darba stundas u.c.) "/>
    <m/>
    <x v="0"/>
    <s v="Daugavpils"/>
    <x v="4"/>
  </r>
  <r>
    <x v="18"/>
    <s v="skaits (jānorāda atbilstoša mērvienība gab., litri, reižu skaits, darba stundas u.c.) "/>
    <m/>
    <x v="0"/>
    <s v="Daugavpils"/>
    <x v="4"/>
  </r>
  <r>
    <x v="19"/>
    <s v="skaits (jānorāda atbilstoša mērvienība gab., litri, reižu skaits, darba stundas u.c.) "/>
    <n v="31"/>
    <x v="0"/>
    <s v="Daugavpils"/>
    <x v="4"/>
  </r>
  <r>
    <x v="20"/>
    <s v="EUR/vien bez PVN"/>
    <m/>
    <x v="0"/>
    <s v="Daugavpils"/>
    <x v="4"/>
  </r>
  <r>
    <x v="13"/>
    <s v="EUR/vien bez PVN"/>
    <m/>
    <x v="0"/>
    <s v="Daugavpils"/>
    <x v="4"/>
  </r>
  <r>
    <x v="21"/>
    <s v="EUR/vien bez PVN"/>
    <m/>
    <x v="0"/>
    <s v="Daugavpils"/>
    <x v="4"/>
  </r>
  <r>
    <x v="15"/>
    <s v="EUR/vien bez PVN"/>
    <m/>
    <x v="0"/>
    <s v="Daugavpils"/>
    <x v="4"/>
  </r>
  <r>
    <x v="22"/>
    <s v="EUR/vien bez PVN"/>
    <n v="0.05"/>
    <x v="0"/>
    <s v="Daugavpils"/>
    <x v="4"/>
  </r>
  <r>
    <x v="23"/>
    <s v="EUR/vien bez PVN"/>
    <m/>
    <x v="0"/>
    <s v="Daugavpils"/>
    <x v="4"/>
  </r>
  <r>
    <x v="24"/>
    <s v="EUR/vien bez PVN"/>
    <m/>
    <x v="0"/>
    <s v="Daugavpils"/>
    <x v="4"/>
  </r>
  <r>
    <x v="32"/>
    <s v="EUR/vien bez PVN"/>
    <n v="50.947000000000003"/>
    <x v="0"/>
    <s v="Daugavpils"/>
    <x v="4"/>
  </r>
  <r>
    <x v="11"/>
    <m/>
    <n v="187.95000000000002"/>
    <x v="1"/>
    <s v="Daugavpils"/>
    <x v="4"/>
  </r>
  <r>
    <x v="12"/>
    <s v="skaits (jānorāda atbilstoša mērvienība gab., litri, reižu skaits, darba stundas u.c.) "/>
    <m/>
    <x v="1"/>
    <s v="Daugavpils"/>
    <x v="4"/>
  </r>
  <r>
    <x v="13"/>
    <s v="skaits (jānorāda atbilstoša mērvienība gab., litri, reižu skaits, darba stundas u.c.) "/>
    <m/>
    <x v="1"/>
    <s v="Daugavpils"/>
    <x v="4"/>
  </r>
  <r>
    <x v="14"/>
    <s v="skaits (jānorāda atbilstoša mērvienība gab., litri, reižu skaits, darba stundas u.c.) "/>
    <m/>
    <x v="1"/>
    <s v="Daugavpils"/>
    <x v="4"/>
  </r>
  <r>
    <x v="15"/>
    <s v="skaits (jānorāda atbilstoša mērvienība gab., litri, reižu skaits, darba stundas u.c.) "/>
    <m/>
    <x v="1"/>
    <s v="Daugavpils"/>
    <x v="4"/>
  </r>
  <r>
    <x v="31"/>
    <s v="skaits (jānorāda atbilstoša mērvienība gab., litri, reižu skaits, darba stundas u.c.) "/>
    <n v="3759"/>
    <x v="1"/>
    <s v="Daugavpils"/>
    <x v="4"/>
  </r>
  <r>
    <x v="17"/>
    <s v="skaits (jānorāda atbilstoša mērvienība gab., litri, reižu skaits, darba stundas u.c.) "/>
    <m/>
    <x v="1"/>
    <s v="Daugavpils"/>
    <x v="4"/>
  </r>
  <r>
    <x v="18"/>
    <s v="skaits (jānorāda atbilstoša mērvienība gab., litri, reižu skaits, darba stundas u.c.) "/>
    <m/>
    <x v="1"/>
    <s v="Daugavpils"/>
    <x v="4"/>
  </r>
  <r>
    <x v="19"/>
    <s v="skaits (jānorāda atbilstoša mērvienība gab., litri, reižu skaits, darba stundas u.c.) "/>
    <m/>
    <x v="1"/>
    <s v="Daugavpils"/>
    <x v="4"/>
  </r>
  <r>
    <x v="20"/>
    <s v="EUR/vien bez PVN"/>
    <m/>
    <x v="1"/>
    <s v="Daugavpils"/>
    <x v="4"/>
  </r>
  <r>
    <x v="13"/>
    <s v="EUR/vien bez PVN"/>
    <m/>
    <x v="1"/>
    <s v="Daugavpils"/>
    <x v="4"/>
  </r>
  <r>
    <x v="21"/>
    <s v="EUR/vien bez PVN"/>
    <m/>
    <x v="1"/>
    <s v="Daugavpils"/>
    <x v="4"/>
  </r>
  <r>
    <x v="15"/>
    <s v="EUR/vien bez PVN"/>
    <m/>
    <x v="1"/>
    <s v="Daugavpils"/>
    <x v="4"/>
  </r>
  <r>
    <x v="22"/>
    <s v="EUR/vien bez PVN"/>
    <n v="0.05"/>
    <x v="1"/>
    <s v="Daugavpils"/>
    <x v="4"/>
  </r>
  <r>
    <x v="23"/>
    <s v="EUR/vien bez PVN"/>
    <m/>
    <x v="1"/>
    <s v="Daugavpils"/>
    <x v="4"/>
  </r>
  <r>
    <x v="24"/>
    <s v="EUR/vien bez PVN"/>
    <m/>
    <x v="1"/>
    <s v="Daugavpils"/>
    <x v="4"/>
  </r>
  <r>
    <x v="32"/>
    <s v="EUR/vien bez PVN"/>
    <m/>
    <x v="1"/>
    <s v="Daugavpils"/>
    <x v="4"/>
  </r>
  <r>
    <x v="26"/>
    <m/>
    <n v="23411.23102734752"/>
    <x v="0"/>
    <s v="Daugavpils"/>
    <x v="4"/>
  </r>
  <r>
    <x v="50"/>
    <s v="EUR bez PVN"/>
    <n v="82130.12"/>
    <x v="0"/>
    <s v="Daugavpils"/>
    <x v="4"/>
  </r>
  <r>
    <x v="51"/>
    <s v="km"/>
    <n v="233198.2"/>
    <x v="0"/>
    <s v="Daugavpils"/>
    <x v="4"/>
  </r>
  <r>
    <x v="52"/>
    <s v="EUR bez PVN"/>
    <n v="105637.57"/>
    <x v="0"/>
    <s v="Daugavpils"/>
    <x v="4"/>
  </r>
  <r>
    <x v="53"/>
    <s v="km"/>
    <n v="233410.8"/>
    <x v="0"/>
    <s v="Daugavpils"/>
    <x v="4"/>
  </r>
  <r>
    <x v="26"/>
    <m/>
    <n v="21773.431308221123"/>
    <x v="1"/>
    <s v="Daugavpils"/>
    <x v="4"/>
  </r>
  <r>
    <x v="50"/>
    <s v="EUR bez PVN"/>
    <n v="51130.27"/>
    <x v="1"/>
    <s v="Daugavpils"/>
    <x v="4"/>
  </r>
  <r>
    <x v="51"/>
    <s v="km"/>
    <n v="77663.152499999997"/>
    <x v="1"/>
    <s v="Daugavpils"/>
    <x v="4"/>
  </r>
  <r>
    <x v="52"/>
    <s v="EUR bez PVN"/>
    <n v="69588.61"/>
    <x v="1"/>
    <s v="Daugavpils"/>
    <x v="4"/>
  </r>
  <r>
    <x v="53"/>
    <s v="km"/>
    <n v="74131.638500000001"/>
    <x v="1"/>
    <s v="Daugavpils"/>
    <x v="4"/>
  </r>
  <r>
    <x v="0"/>
    <m/>
    <n v="32.536609999965975"/>
    <x v="0"/>
    <s v="Daugavpils"/>
    <x v="5"/>
  </r>
  <r>
    <x v="1"/>
    <s v="skaits"/>
    <n v="58"/>
    <x v="0"/>
    <s v="Daugavpils"/>
    <x v="5"/>
  </r>
  <r>
    <x v="2"/>
    <s v="skaits"/>
    <n v="27527"/>
    <x v="0"/>
    <s v="Daugavpils"/>
    <x v="5"/>
  </r>
  <r>
    <x v="3"/>
    <s v="skaits"/>
    <n v="27525"/>
    <x v="0"/>
    <s v="Daugavpils"/>
    <x v="5"/>
  </r>
  <r>
    <x v="4"/>
    <s v="skaits"/>
    <m/>
    <x v="0"/>
    <s v="Daugavpils"/>
    <x v="5"/>
  </r>
  <r>
    <x v="47"/>
    <s v="skaits"/>
    <m/>
    <x v="0"/>
    <s v="Daugavpils"/>
    <x v="5"/>
  </r>
  <r>
    <x v="5"/>
    <s v="skaits"/>
    <n v="2"/>
    <x v="0"/>
    <s v="Daugavpils"/>
    <x v="5"/>
  </r>
  <r>
    <x v="6"/>
    <s v="km"/>
    <n v="233811.3"/>
    <x v="0"/>
    <s v="Daugavpils"/>
    <x v="5"/>
  </r>
  <r>
    <x v="7"/>
    <s v="km"/>
    <n v="233827.99999999997"/>
    <x v="0"/>
    <s v="Daugavpils"/>
    <x v="5"/>
  </r>
  <r>
    <x v="48"/>
    <s v="km"/>
    <m/>
    <x v="0"/>
    <s v="Daugavpils"/>
    <x v="5"/>
  </r>
  <r>
    <x v="8"/>
    <s v="km"/>
    <m/>
    <x v="0"/>
    <s v="Daugavpils"/>
    <x v="5"/>
  </r>
  <r>
    <x v="9"/>
    <s v="km"/>
    <n v="514.6"/>
    <x v="0"/>
    <s v="Daugavpils"/>
    <x v="5"/>
  </r>
  <r>
    <x v="49"/>
    <m/>
    <n v="531.30000000000007"/>
    <x v="0"/>
    <s v="Daugavpils"/>
    <x v="5"/>
  </r>
  <r>
    <x v="10"/>
    <s v="EUR/km"/>
    <n v="1.9482999999999999"/>
    <x v="0"/>
    <s v="Daugavpils"/>
    <x v="5"/>
  </r>
  <r>
    <x v="0"/>
    <m/>
    <n v="0"/>
    <x v="1"/>
    <s v="Daugavpils"/>
    <x v="5"/>
  </r>
  <r>
    <x v="1"/>
    <s v="skaits"/>
    <n v="42"/>
    <x v="1"/>
    <s v="Daugavpils"/>
    <x v="5"/>
  </r>
  <r>
    <x v="2"/>
    <s v="skaits"/>
    <n v="10574"/>
    <x v="1"/>
    <s v="Daugavpils"/>
    <x v="5"/>
  </r>
  <r>
    <x v="3"/>
    <s v="skaits"/>
    <n v="10574"/>
    <x v="1"/>
    <s v="Daugavpils"/>
    <x v="5"/>
  </r>
  <r>
    <x v="4"/>
    <s v="skaits"/>
    <m/>
    <x v="1"/>
    <s v="Daugavpils"/>
    <x v="5"/>
  </r>
  <r>
    <x v="47"/>
    <s v="skaits"/>
    <m/>
    <x v="1"/>
    <s v="Daugavpils"/>
    <x v="5"/>
  </r>
  <r>
    <x v="5"/>
    <s v="skaits"/>
    <m/>
    <x v="1"/>
    <s v="Daugavpils"/>
    <x v="5"/>
  </r>
  <r>
    <x v="6"/>
    <s v="km"/>
    <n v="77483.319499999998"/>
    <x v="1"/>
    <s v="Daugavpils"/>
    <x v="5"/>
  </r>
  <r>
    <x v="7"/>
    <s v="km"/>
    <n v="77483.319499999998"/>
    <x v="1"/>
    <s v="Daugavpils"/>
    <x v="5"/>
  </r>
  <r>
    <x v="48"/>
    <s v="km"/>
    <m/>
    <x v="1"/>
    <s v="Daugavpils"/>
    <x v="5"/>
  </r>
  <r>
    <x v="8"/>
    <s v="km"/>
    <m/>
    <x v="1"/>
    <s v="Daugavpils"/>
    <x v="5"/>
  </r>
  <r>
    <x v="9"/>
    <s v="km"/>
    <m/>
    <x v="1"/>
    <s v="Daugavpils"/>
    <x v="5"/>
  </r>
  <r>
    <x v="49"/>
    <m/>
    <m/>
    <x v="1"/>
    <s v="Daugavpils"/>
    <x v="5"/>
  </r>
  <r>
    <x v="10"/>
    <s v="EUR/km"/>
    <n v="4.0549999999999997"/>
    <x v="1"/>
    <s v="Daugavpils"/>
    <x v="5"/>
  </r>
  <r>
    <x v="11"/>
    <m/>
    <n v="1973.7"/>
    <x v="0"/>
    <s v="Daugavpils"/>
    <x v="5"/>
  </r>
  <r>
    <x v="12"/>
    <s v="skaits (jānorāda atbilstoša mērvienība gab., litri, reižu skaits, darba stundas u.c.) "/>
    <m/>
    <x v="0"/>
    <s v="Daugavpils"/>
    <x v="5"/>
  </r>
  <r>
    <x v="13"/>
    <s v="skaits (jānorāda atbilstoša mērvienība gab., litri, reižu skaits, darba stundas u.c.) "/>
    <m/>
    <x v="0"/>
    <s v="Daugavpils"/>
    <x v="5"/>
  </r>
  <r>
    <x v="14"/>
    <s v="skaits (jānorāda atbilstoša mērvienība gab., litri, reižu skaits, darba stundas u.c.) "/>
    <m/>
    <x v="0"/>
    <s v="Daugavpils"/>
    <x v="5"/>
  </r>
  <r>
    <x v="15"/>
    <s v="skaits (jānorāda atbilstoša mērvienība gab., litri, reižu skaits, darba stundas u.c.) "/>
    <m/>
    <x v="0"/>
    <s v="Daugavpils"/>
    <x v="5"/>
  </r>
  <r>
    <x v="31"/>
    <s v="skaits (jānorāda atbilstoša mērvienība gab., litri, reižu skaits, darba stundas u.c.) "/>
    <n v="7885"/>
    <x v="0"/>
    <s v="Daugavpils"/>
    <x v="5"/>
  </r>
  <r>
    <x v="17"/>
    <s v="skaits (jānorāda atbilstoša mērvienība gab., litri, reižu skaits, darba stundas u.c.) "/>
    <m/>
    <x v="0"/>
    <s v="Daugavpils"/>
    <x v="5"/>
  </r>
  <r>
    <x v="18"/>
    <s v="skaits (jānorāda atbilstoša mērvienība gab., litri, reižu skaits, darba stundas u.c.) "/>
    <m/>
    <x v="0"/>
    <s v="Daugavpils"/>
    <x v="5"/>
  </r>
  <r>
    <x v="19"/>
    <m/>
    <n v="31"/>
    <x v="0"/>
    <s v="Daugavpils"/>
    <x v="5"/>
  </r>
  <r>
    <x v="20"/>
    <s v="EUR/vien bez PVN"/>
    <m/>
    <x v="0"/>
    <s v="Daugavpils"/>
    <x v="5"/>
  </r>
  <r>
    <x v="13"/>
    <s v="EUR/vien bez PVN"/>
    <m/>
    <x v="0"/>
    <s v="Daugavpils"/>
    <x v="5"/>
  </r>
  <r>
    <x v="21"/>
    <s v="EUR/vien bez PVN"/>
    <m/>
    <x v="0"/>
    <s v="Daugavpils"/>
    <x v="5"/>
  </r>
  <r>
    <x v="15"/>
    <s v="EUR/vien bez PVN"/>
    <m/>
    <x v="0"/>
    <s v="Daugavpils"/>
    <x v="5"/>
  </r>
  <r>
    <x v="22"/>
    <s v="EUR/vien bez PVN"/>
    <n v="0.05"/>
    <x v="0"/>
    <s v="Daugavpils"/>
    <x v="5"/>
  </r>
  <r>
    <x v="23"/>
    <s v="EUR/vien bez PVN"/>
    <m/>
    <x v="0"/>
    <s v="Daugavpils"/>
    <x v="5"/>
  </r>
  <r>
    <x v="24"/>
    <s v="EUR/vien bez PVN"/>
    <m/>
    <x v="0"/>
    <s v="Daugavpils"/>
    <x v="5"/>
  </r>
  <r>
    <x v="32"/>
    <m/>
    <n v="50.95"/>
    <x v="0"/>
    <s v="Daugavpils"/>
    <x v="5"/>
  </r>
  <r>
    <x v="11"/>
    <m/>
    <n v="182.58"/>
    <x v="1"/>
    <s v="Daugavpils"/>
    <x v="5"/>
  </r>
  <r>
    <x v="12"/>
    <s v="skaits (jānorāda atbilstoša mērvienība gab., litri, reižu skaits, darba stundas u.c.) "/>
    <m/>
    <x v="1"/>
    <s v="Daugavpils"/>
    <x v="5"/>
  </r>
  <r>
    <x v="13"/>
    <s v="skaits (jānorāda atbilstoša mērvienība gab., litri, reižu skaits, darba stundas u.c.) "/>
    <m/>
    <x v="1"/>
    <s v="Daugavpils"/>
    <x v="5"/>
  </r>
  <r>
    <x v="14"/>
    <s v="skaits (jānorāda atbilstoša mērvienība gab., litri, reižu skaits, darba stundas u.c.) "/>
    <m/>
    <x v="1"/>
    <s v="Daugavpils"/>
    <x v="5"/>
  </r>
  <r>
    <x v="15"/>
    <s v="skaits (jānorāda atbilstoša mērvienība gab., litri, reižu skaits, darba stundas u.c.) "/>
    <m/>
    <x v="1"/>
    <s v="Daugavpils"/>
    <x v="5"/>
  </r>
  <r>
    <x v="31"/>
    <s v="skaits (jānorāda atbilstoša mērvienība gab., litri, reižu skaits, darba stundas u.c.) "/>
    <n v="3651.6"/>
    <x v="1"/>
    <s v="Daugavpils"/>
    <x v="5"/>
  </r>
  <r>
    <x v="17"/>
    <s v="skaits (jānorāda atbilstoša mērvienība gab., litri, reižu skaits, darba stundas u.c.) "/>
    <m/>
    <x v="1"/>
    <s v="Daugavpils"/>
    <x v="5"/>
  </r>
  <r>
    <x v="18"/>
    <s v="skaits (jānorāda atbilstoša mērvienība gab., litri, reižu skaits, darba stundas u.c.) "/>
    <m/>
    <x v="1"/>
    <s v="Daugavpils"/>
    <x v="5"/>
  </r>
  <r>
    <x v="19"/>
    <m/>
    <m/>
    <x v="1"/>
    <s v="Daugavpils"/>
    <x v="5"/>
  </r>
  <r>
    <x v="20"/>
    <s v="EUR/vien bez PVN"/>
    <m/>
    <x v="1"/>
    <s v="Daugavpils"/>
    <x v="5"/>
  </r>
  <r>
    <x v="13"/>
    <s v="EUR/vien bez PVN"/>
    <m/>
    <x v="1"/>
    <s v="Daugavpils"/>
    <x v="5"/>
  </r>
  <r>
    <x v="21"/>
    <s v="EUR/vien bez PVN"/>
    <m/>
    <x v="1"/>
    <s v="Daugavpils"/>
    <x v="5"/>
  </r>
  <r>
    <x v="15"/>
    <s v="EUR/vien bez PVN"/>
    <m/>
    <x v="1"/>
    <s v="Daugavpils"/>
    <x v="5"/>
  </r>
  <r>
    <x v="22"/>
    <s v="EUR/vien bez PVN"/>
    <n v="0.05"/>
    <x v="1"/>
    <s v="Daugavpils"/>
    <x v="5"/>
  </r>
  <r>
    <x v="23"/>
    <s v="EUR/vien bez PVN"/>
    <m/>
    <x v="1"/>
    <s v="Daugavpils"/>
    <x v="5"/>
  </r>
  <r>
    <x v="24"/>
    <s v="EUR/vien bez PVN"/>
    <m/>
    <x v="1"/>
    <s v="Daugavpils"/>
    <x v="5"/>
  </r>
  <r>
    <x v="32"/>
    <m/>
    <m/>
    <x v="1"/>
    <s v="Daugavpils"/>
    <x v="5"/>
  </r>
  <r>
    <x v="26"/>
    <m/>
    <n v="24315.886005829096"/>
    <x v="0"/>
    <s v="Daugavpils"/>
    <x v="5"/>
  </r>
  <r>
    <x v="54"/>
    <s v="EUR bez PVN"/>
    <n v="83021.539999999994"/>
    <x v="0"/>
    <s v="Daugavpils"/>
    <x v="5"/>
  </r>
  <r>
    <x v="55"/>
    <s v="km"/>
    <n v="233828"/>
    <x v="0"/>
    <s v="Daugavpils"/>
    <x v="5"/>
  </r>
  <r>
    <x v="56"/>
    <s v="EUR bez PVN"/>
    <n v="107163.54"/>
    <x v="0"/>
    <s v="Daugavpils"/>
    <x v="5"/>
  </r>
  <r>
    <x v="57"/>
    <s v="km"/>
    <n v="233449.2"/>
    <x v="0"/>
    <s v="Daugavpils"/>
    <x v="5"/>
  </r>
  <r>
    <x v="26"/>
    <m/>
    <n v="19274.657712085082"/>
    <x v="1"/>
    <s v="Daugavpils"/>
    <x v="5"/>
  </r>
  <r>
    <x v="54"/>
    <s v="EUR bez PVN"/>
    <n v="54536.160000000003"/>
    <x v="1"/>
    <s v="Daugavpils"/>
    <x v="5"/>
  </r>
  <r>
    <x v="55"/>
    <s v="km"/>
    <n v="77483.139500000005"/>
    <x v="1"/>
    <s v="Daugavpils"/>
    <x v="5"/>
  </r>
  <r>
    <x v="56"/>
    <s v="EUR bez PVN"/>
    <n v="70235.16"/>
    <x v="1"/>
    <s v="Daugavpils"/>
    <x v="5"/>
  </r>
  <r>
    <x v="57"/>
    <s v="km"/>
    <n v="73729.5815"/>
    <x v="1"/>
    <s v="Daugavpils"/>
    <x v="5"/>
  </r>
  <r>
    <x v="0"/>
    <m/>
    <n v="-764.54076000003101"/>
    <x v="0"/>
    <s v="Daugavpils"/>
    <x v="6"/>
  </r>
  <r>
    <x v="1"/>
    <s v="skaits"/>
    <n v="58"/>
    <x v="0"/>
    <s v="Daugavpils"/>
    <x v="6"/>
  </r>
  <r>
    <x v="2"/>
    <s v="skaits"/>
    <n v="27150"/>
    <x v="0"/>
    <s v="Daugavpils"/>
    <x v="6"/>
  </r>
  <r>
    <x v="3"/>
    <s v="skaits"/>
    <n v="27150"/>
    <x v="0"/>
    <s v="Daugavpils"/>
    <x v="6"/>
  </r>
  <r>
    <x v="4"/>
    <s v="skaits"/>
    <m/>
    <x v="0"/>
    <s v="Daugavpils"/>
    <x v="6"/>
  </r>
  <r>
    <x v="47"/>
    <s v="skaits"/>
    <m/>
    <x v="0"/>
    <s v="Daugavpils"/>
    <x v="6"/>
  </r>
  <r>
    <x v="5"/>
    <s v="skaits"/>
    <n v="0"/>
    <x v="0"/>
    <s v="Daugavpils"/>
    <x v="6"/>
  </r>
  <r>
    <x v="6"/>
    <s v="km"/>
    <n v="230864.6"/>
    <x v="0"/>
    <s v="Daugavpils"/>
    <x v="6"/>
  </r>
  <r>
    <x v="7"/>
    <s v="km"/>
    <n v="230433.8"/>
    <x v="0"/>
    <s v="Daugavpils"/>
    <x v="6"/>
  </r>
  <r>
    <x v="48"/>
    <s v="km"/>
    <m/>
    <x v="0"/>
    <s v="Daugavpils"/>
    <x v="6"/>
  </r>
  <r>
    <x v="8"/>
    <s v="km"/>
    <m/>
    <x v="0"/>
    <s v="Daugavpils"/>
    <x v="6"/>
  </r>
  <r>
    <x v="9"/>
    <s v="km"/>
    <n v="501.6"/>
    <x v="0"/>
    <s v="Daugavpils"/>
    <x v="6"/>
  </r>
  <r>
    <x v="49"/>
    <m/>
    <n v="70.800000000000011"/>
    <x v="0"/>
    <s v="Daugavpils"/>
    <x v="6"/>
  </r>
  <r>
    <x v="10"/>
    <s v="EUR/km"/>
    <n v="1.7746999999999999"/>
    <x v="0"/>
    <s v="Daugavpils"/>
    <x v="6"/>
  </r>
  <r>
    <x v="0"/>
    <m/>
    <n v="0"/>
    <x v="1"/>
    <s v="Daugavpils"/>
    <x v="6"/>
  </r>
  <r>
    <x v="1"/>
    <s v="skaits"/>
    <n v="42"/>
    <x v="1"/>
    <s v="Daugavpils"/>
    <x v="6"/>
  </r>
  <r>
    <x v="2"/>
    <s v="skaits"/>
    <n v="10268"/>
    <x v="1"/>
    <s v="Daugavpils"/>
    <x v="6"/>
  </r>
  <r>
    <x v="3"/>
    <s v="skaits"/>
    <n v="10268"/>
    <x v="1"/>
    <s v="Daugavpils"/>
    <x v="6"/>
  </r>
  <r>
    <x v="4"/>
    <s v="skaits"/>
    <m/>
    <x v="1"/>
    <s v="Daugavpils"/>
    <x v="6"/>
  </r>
  <r>
    <x v="47"/>
    <s v="skaits"/>
    <m/>
    <x v="1"/>
    <s v="Daugavpils"/>
    <x v="6"/>
  </r>
  <r>
    <x v="5"/>
    <s v="skaits"/>
    <m/>
    <x v="1"/>
    <s v="Daugavpils"/>
    <x v="6"/>
  </r>
  <r>
    <x v="6"/>
    <s v="km"/>
    <n v="79413.55"/>
    <x v="1"/>
    <s v="Daugavpils"/>
    <x v="6"/>
  </r>
  <r>
    <x v="7"/>
    <s v="km"/>
    <n v="79413.55"/>
    <x v="1"/>
    <s v="Daugavpils"/>
    <x v="6"/>
  </r>
  <r>
    <x v="48"/>
    <s v="km"/>
    <m/>
    <x v="1"/>
    <s v="Daugavpils"/>
    <x v="6"/>
  </r>
  <r>
    <x v="8"/>
    <s v="km"/>
    <m/>
    <x v="1"/>
    <s v="Daugavpils"/>
    <x v="6"/>
  </r>
  <r>
    <x v="9"/>
    <s v="km"/>
    <m/>
    <x v="1"/>
    <s v="Daugavpils"/>
    <x v="6"/>
  </r>
  <r>
    <x v="49"/>
    <m/>
    <m/>
    <x v="1"/>
    <s v="Daugavpils"/>
    <x v="6"/>
  </r>
  <r>
    <x v="10"/>
    <s v="EUR/km"/>
    <n v="3.7896000000000001"/>
    <x v="1"/>
    <s v="Daugavpils"/>
    <x v="6"/>
  </r>
  <r>
    <x v="11"/>
    <m/>
    <n v="1861.16"/>
    <x v="0"/>
    <s v="Daugavpils"/>
    <x v="6"/>
  </r>
  <r>
    <x v="12"/>
    <s v="skaits (jānorāda atbilstoša mērvienība gab., litri, reižu skaits, darba stundas u.c.) "/>
    <m/>
    <x v="0"/>
    <s v="Daugavpils"/>
    <x v="6"/>
  </r>
  <r>
    <x v="13"/>
    <s v="skaits (jānorāda atbilstoša mērvienība gab., litri, reižu skaits, darba stundas u.c.) "/>
    <m/>
    <x v="0"/>
    <s v="Daugavpils"/>
    <x v="6"/>
  </r>
  <r>
    <x v="14"/>
    <s v="skaits (jānorāda atbilstoša mērvienība gab., litri, reižu skaits, darba stundas u.c.) "/>
    <m/>
    <x v="0"/>
    <s v="Daugavpils"/>
    <x v="6"/>
  </r>
  <r>
    <x v="15"/>
    <s v="skaits (jānorāda atbilstoša mērvienība gab., litri, reižu skaits, darba stundas u.c.) "/>
    <m/>
    <x v="0"/>
    <s v="Daugavpils"/>
    <x v="6"/>
  </r>
  <r>
    <x v="31"/>
    <s v="skaits (jānorāda atbilstoša mērvienība gab., litri, reižu skaits, darba stundas u.c.) "/>
    <n v="6655"/>
    <x v="0"/>
    <s v="Daugavpils"/>
    <x v="6"/>
  </r>
  <r>
    <x v="17"/>
    <s v="skaits (jānorāda atbilstoša mērvienība gab., litri, reižu skaits, darba stundas u.c.) "/>
    <m/>
    <x v="0"/>
    <s v="Daugavpils"/>
    <x v="6"/>
  </r>
  <r>
    <x v="18"/>
    <s v="skaits (jānorāda atbilstoša mērvienība gab., litri, reižu skaits, darba stundas u.c.) "/>
    <m/>
    <x v="0"/>
    <s v="Daugavpils"/>
    <x v="6"/>
  </r>
  <r>
    <x v="19"/>
    <m/>
    <n v="30"/>
    <x v="0"/>
    <s v="Daugavpils"/>
    <x v="6"/>
  </r>
  <r>
    <x v="20"/>
    <s v="EUR/vien bez PVN"/>
    <m/>
    <x v="0"/>
    <s v="Daugavpils"/>
    <x v="6"/>
  </r>
  <r>
    <x v="13"/>
    <s v="EUR/vien bez PVN"/>
    <m/>
    <x v="0"/>
    <s v="Daugavpils"/>
    <x v="6"/>
  </r>
  <r>
    <x v="21"/>
    <s v="EUR/vien bez PVN"/>
    <m/>
    <x v="0"/>
    <s v="Daugavpils"/>
    <x v="6"/>
  </r>
  <r>
    <x v="15"/>
    <s v="EUR/vien bez PVN"/>
    <m/>
    <x v="0"/>
    <s v="Daugavpils"/>
    <x v="6"/>
  </r>
  <r>
    <x v="22"/>
    <s v="EUR/vien bez PVN"/>
    <n v="0.05"/>
    <x v="0"/>
    <s v="Daugavpils"/>
    <x v="6"/>
  </r>
  <r>
    <x v="23"/>
    <s v="EUR/vien bez PVN"/>
    <m/>
    <x v="0"/>
    <s v="Daugavpils"/>
    <x v="6"/>
  </r>
  <r>
    <x v="24"/>
    <s v="EUR/vien bez PVN"/>
    <m/>
    <x v="0"/>
    <s v="Daugavpils"/>
    <x v="6"/>
  </r>
  <r>
    <x v="32"/>
    <m/>
    <n v="50.947000000000003"/>
    <x v="0"/>
    <s v="Daugavpils"/>
    <x v="6"/>
  </r>
  <r>
    <x v="11"/>
    <m/>
    <n v="202.27"/>
    <x v="1"/>
    <s v="Daugavpils"/>
    <x v="6"/>
  </r>
  <r>
    <x v="12"/>
    <s v="skaits (jānorāda atbilstoša mērvienība gab., litri, reižu skaits, darba stundas u.c.) "/>
    <m/>
    <x v="1"/>
    <s v="Daugavpils"/>
    <x v="6"/>
  </r>
  <r>
    <x v="13"/>
    <s v="skaits (jānorāda atbilstoša mērvienība gab., litri, reižu skaits, darba stundas u.c.) "/>
    <m/>
    <x v="1"/>
    <s v="Daugavpils"/>
    <x v="6"/>
  </r>
  <r>
    <x v="14"/>
    <s v="skaits (jānorāda atbilstoša mērvienība gab., litri, reižu skaits, darba stundas u.c.) "/>
    <m/>
    <x v="1"/>
    <s v="Daugavpils"/>
    <x v="6"/>
  </r>
  <r>
    <x v="15"/>
    <s v="skaits (jānorāda atbilstoša mērvienība gab., litri, reižu skaits, darba stundas u.c.) "/>
    <m/>
    <x v="1"/>
    <s v="Daugavpils"/>
    <x v="6"/>
  </r>
  <r>
    <x v="31"/>
    <s v="skaits (jānorāda atbilstoša mērvienība gab., litri, reižu skaits, darba stundas u.c.) "/>
    <n v="4045.4"/>
    <x v="1"/>
    <s v="Daugavpils"/>
    <x v="6"/>
  </r>
  <r>
    <x v="17"/>
    <s v="skaits (jānorāda atbilstoša mērvienība gab., litri, reižu skaits, darba stundas u.c.) "/>
    <m/>
    <x v="1"/>
    <s v="Daugavpils"/>
    <x v="6"/>
  </r>
  <r>
    <x v="18"/>
    <s v="skaits (jānorāda atbilstoša mērvienība gab., litri, reižu skaits, darba stundas u.c.) "/>
    <m/>
    <x v="1"/>
    <s v="Daugavpils"/>
    <x v="6"/>
  </r>
  <r>
    <x v="19"/>
    <m/>
    <m/>
    <x v="1"/>
    <s v="Daugavpils"/>
    <x v="6"/>
  </r>
  <r>
    <x v="20"/>
    <s v="EUR/vien bez PVN"/>
    <m/>
    <x v="1"/>
    <s v="Daugavpils"/>
    <x v="6"/>
  </r>
  <r>
    <x v="13"/>
    <s v="EUR/vien bez PVN"/>
    <m/>
    <x v="1"/>
    <s v="Daugavpils"/>
    <x v="6"/>
  </r>
  <r>
    <x v="21"/>
    <s v="EUR/vien bez PVN"/>
    <m/>
    <x v="1"/>
    <s v="Daugavpils"/>
    <x v="6"/>
  </r>
  <r>
    <x v="15"/>
    <s v="EUR/vien bez PVN"/>
    <m/>
    <x v="1"/>
    <s v="Daugavpils"/>
    <x v="6"/>
  </r>
  <r>
    <x v="22"/>
    <s v="EUR/vien bez PVN"/>
    <n v="0.05"/>
    <x v="1"/>
    <s v="Daugavpils"/>
    <x v="6"/>
  </r>
  <r>
    <x v="23"/>
    <s v="EUR/vien bez PVN"/>
    <m/>
    <x v="1"/>
    <s v="Daugavpils"/>
    <x v="6"/>
  </r>
  <r>
    <x v="24"/>
    <s v="EUR/vien bez PVN"/>
    <m/>
    <x v="1"/>
    <s v="Daugavpils"/>
    <x v="6"/>
  </r>
  <r>
    <x v="32"/>
    <m/>
    <m/>
    <x v="1"/>
    <s v="Daugavpils"/>
    <x v="6"/>
  </r>
  <r>
    <x v="26"/>
    <m/>
    <n v="22813.374033570635"/>
    <x v="0"/>
    <s v="Daugavpils"/>
    <x v="6"/>
  </r>
  <r>
    <x v="58"/>
    <s v="EUR bez PVN"/>
    <n v="83428.600000000006"/>
    <x v="0"/>
    <s v="Daugavpils"/>
    <x v="6"/>
  </r>
  <r>
    <x v="59"/>
    <s v="km"/>
    <n v="230433.8"/>
    <x v="0"/>
    <s v="Daugavpils"/>
    <x v="6"/>
  </r>
  <r>
    <x v="60"/>
    <s v="EUR bez PVN"/>
    <n v="105280.45"/>
    <x v="0"/>
    <s v="Daugavpils"/>
    <x v="6"/>
  </r>
  <r>
    <x v="61"/>
    <s v="km"/>
    <n v="228348.3"/>
    <x v="0"/>
    <s v="Daugavpils"/>
    <x v="6"/>
  </r>
  <r>
    <x v="26"/>
    <m/>
    <n v="14464.588850319933"/>
    <x v="1"/>
    <s v="Daugavpils"/>
    <x v="6"/>
  </r>
  <r>
    <x v="58"/>
    <s v="EUR bez PVN"/>
    <n v="59584.38"/>
    <x v="1"/>
    <s v="Daugavpils"/>
    <x v="6"/>
  </r>
  <r>
    <x v="59"/>
    <s v="km"/>
    <n v="79413.55"/>
    <x v="1"/>
    <s v="Daugavpils"/>
    <x v="6"/>
  </r>
  <r>
    <x v="60"/>
    <s v="EUR bez PVN"/>
    <n v="69655.070000000007"/>
    <x v="1"/>
    <s v="Daugavpils"/>
    <x v="6"/>
  </r>
  <r>
    <x v="61"/>
    <s v="km"/>
    <n v="74701.328999999998"/>
    <x v="1"/>
    <s v="Daugavpils"/>
    <x v="6"/>
  </r>
  <r>
    <x v="0"/>
    <m/>
    <n v="-19837.667199999989"/>
    <x v="0"/>
    <s v="Daugavpils"/>
    <x v="7"/>
  </r>
  <r>
    <x v="1"/>
    <s v="skaits"/>
    <n v="58"/>
    <x v="0"/>
    <s v="Daugavpils"/>
    <x v="7"/>
  </r>
  <r>
    <x v="2"/>
    <s v="skaits"/>
    <n v="27827"/>
    <x v="0"/>
    <s v="Daugavpils"/>
    <x v="7"/>
  </r>
  <r>
    <x v="3"/>
    <s v="skaits"/>
    <n v="26367"/>
    <x v="0"/>
    <s v="Daugavpils"/>
    <x v="7"/>
  </r>
  <r>
    <x v="4"/>
    <s v="skaits"/>
    <m/>
    <x v="0"/>
    <s v="Daugavpils"/>
    <x v="7"/>
  </r>
  <r>
    <x v="47"/>
    <s v="skaits"/>
    <m/>
    <x v="0"/>
    <s v="Daugavpils"/>
    <x v="7"/>
  </r>
  <r>
    <x v="5"/>
    <s v="skaits"/>
    <n v="1460"/>
    <x v="0"/>
    <s v="Daugavpils"/>
    <x v="7"/>
  </r>
  <r>
    <x v="6"/>
    <s v="km"/>
    <n v="236012.5"/>
    <x v="0"/>
    <s v="Daugavpils"/>
    <x v="7"/>
  </r>
  <r>
    <x v="7"/>
    <s v="km"/>
    <n v="224792.1"/>
    <x v="0"/>
    <s v="Daugavpils"/>
    <x v="7"/>
  </r>
  <r>
    <x v="48"/>
    <s v="km"/>
    <m/>
    <x v="0"/>
    <s v="Daugavpils"/>
    <x v="7"/>
  </r>
  <r>
    <x v="8"/>
    <s v="km"/>
    <m/>
    <x v="0"/>
    <s v="Daugavpils"/>
    <x v="7"/>
  </r>
  <r>
    <x v="9"/>
    <s v="km"/>
    <n v="11293.6"/>
    <x v="0"/>
    <s v="Daugavpils"/>
    <x v="7"/>
  </r>
  <r>
    <x v="49"/>
    <m/>
    <n v="73.2"/>
    <x v="0"/>
    <s v="Daugavpils"/>
    <x v="7"/>
  </r>
  <r>
    <x v="10"/>
    <s v="EUR/km"/>
    <n v="1.768"/>
    <x v="0"/>
    <s v="Daugavpils"/>
    <x v="7"/>
  </r>
  <r>
    <x v="0"/>
    <m/>
    <n v="-2664.9439650000045"/>
    <x v="1"/>
    <s v="Daugavpils"/>
    <x v="7"/>
  </r>
  <r>
    <x v="1"/>
    <s v="skaits"/>
    <n v="42"/>
    <x v="1"/>
    <s v="Daugavpils"/>
    <x v="7"/>
  </r>
  <r>
    <x v="2"/>
    <s v="skaits"/>
    <n v="10586"/>
    <x v="1"/>
    <s v="Daugavpils"/>
    <x v="7"/>
  </r>
  <r>
    <x v="3"/>
    <s v="skaits"/>
    <n v="10486"/>
    <x v="1"/>
    <s v="Daugavpils"/>
    <x v="7"/>
  </r>
  <r>
    <x v="4"/>
    <s v="skaits"/>
    <m/>
    <x v="1"/>
    <s v="Daugavpils"/>
    <x v="7"/>
  </r>
  <r>
    <x v="47"/>
    <s v="skaits"/>
    <m/>
    <x v="1"/>
    <s v="Daugavpils"/>
    <x v="7"/>
  </r>
  <r>
    <x v="5"/>
    <s v="skaits"/>
    <n v="100"/>
    <x v="1"/>
    <s v="Daugavpils"/>
    <x v="7"/>
  </r>
  <r>
    <x v="6"/>
    <s v="km"/>
    <n v="81734.512499999997"/>
    <x v="1"/>
    <s v="Daugavpils"/>
    <x v="7"/>
  </r>
  <r>
    <x v="7"/>
    <s v="km"/>
    <n v="81050.667499999996"/>
    <x v="1"/>
    <s v="Daugavpils"/>
    <x v="7"/>
  </r>
  <r>
    <x v="48"/>
    <s v="km"/>
    <m/>
    <x v="1"/>
    <s v="Daugavpils"/>
    <x v="7"/>
  </r>
  <r>
    <x v="8"/>
    <s v="km"/>
    <m/>
    <x v="1"/>
    <s v="Daugavpils"/>
    <x v="7"/>
  </r>
  <r>
    <x v="9"/>
    <s v="km"/>
    <n v="683.84500000000116"/>
    <x v="1"/>
    <s v="Daugavpils"/>
    <x v="7"/>
  </r>
  <r>
    <x v="49"/>
    <m/>
    <m/>
    <x v="1"/>
    <s v="Daugavpils"/>
    <x v="7"/>
  </r>
  <r>
    <x v="10"/>
    <s v="EUR/km"/>
    <n v="3.8969999999999998"/>
    <x v="1"/>
    <s v="Daugavpils"/>
    <x v="7"/>
  </r>
  <r>
    <x v="11"/>
    <m/>
    <n v="1951.5669834999999"/>
    <x v="0"/>
    <s v="Daugavpils"/>
    <x v="7"/>
  </r>
  <r>
    <x v="12"/>
    <s v="skaits (jānorāda atbilstoša mērvienība gab., litri, reižu skaits, darba stundas u.c.) "/>
    <m/>
    <x v="0"/>
    <s v="Daugavpils"/>
    <x v="7"/>
  </r>
  <r>
    <x v="62"/>
    <s v="skaits (jānorāda atbilstoša mērvienība gab., litri, reižu skaits, darba stundas u.c.) "/>
    <m/>
    <x v="0"/>
    <s v="Daugavpils"/>
    <x v="7"/>
  </r>
  <r>
    <x v="63"/>
    <s v="skaits (jānorāda atbilstoša mērvienība gab., litri, reižu skaits, darba stundas u.c.) "/>
    <m/>
    <x v="0"/>
    <s v="Daugavpils"/>
    <x v="7"/>
  </r>
  <r>
    <x v="64"/>
    <s v="skaits (jānorāda atbilstoša mērvienība gab., litri, reižu skaits, darba stundas u.c.) "/>
    <m/>
    <x v="0"/>
    <s v="Daugavpils"/>
    <x v="7"/>
  </r>
  <r>
    <x v="15"/>
    <s v="skaits (jānorāda atbilstoša mērvienība gab., litri, reižu skaits, darba stundas u.c.) "/>
    <n v="10"/>
    <x v="0"/>
    <s v="Daugavpils"/>
    <x v="7"/>
  </r>
  <r>
    <x v="31"/>
    <s v="skaits (jānorāda atbilstoša mērvienība gab., litri, reižu skaits, darba stundas u.c.) "/>
    <n v="4850"/>
    <x v="0"/>
    <s v="Daugavpils"/>
    <x v="7"/>
  </r>
  <r>
    <x v="17"/>
    <s v="skaits (jānorāda atbilstoša mērvienība gab., litri, reižu skaits, darba stundas u.c.) "/>
    <m/>
    <x v="0"/>
    <s v="Daugavpils"/>
    <x v="7"/>
  </r>
  <r>
    <x v="65"/>
    <s v="skaits (jānorāda atbilstoša mērvienība gab., litri, reižu skaits, darba stundas u.c.) "/>
    <n v="350"/>
    <x v="0"/>
    <s v="Daugavpils"/>
    <x v="7"/>
  </r>
  <r>
    <x v="19"/>
    <m/>
    <n v="31"/>
    <x v="0"/>
    <s v="Daugavpils"/>
    <x v="7"/>
  </r>
  <r>
    <x v="20"/>
    <s v="EUR/vien bez PVN"/>
    <m/>
    <x v="0"/>
    <s v="Daugavpils"/>
    <x v="7"/>
  </r>
  <r>
    <x v="13"/>
    <s v="EUR/vien bez PVN"/>
    <m/>
    <x v="0"/>
    <s v="Daugavpils"/>
    <x v="7"/>
  </r>
  <r>
    <x v="66"/>
    <s v="EUR/vien bez PVN"/>
    <m/>
    <x v="0"/>
    <s v="Daugavpils"/>
    <x v="7"/>
  </r>
  <r>
    <x v="67"/>
    <s v="EUR/vien bez PVN"/>
    <m/>
    <x v="0"/>
    <s v="Daugavpils"/>
    <x v="7"/>
  </r>
  <r>
    <x v="15"/>
    <s v="EUR/vien bez PVN"/>
    <n v="3.504"/>
    <x v="0"/>
    <s v="Daugavpils"/>
    <x v="7"/>
  </r>
  <r>
    <x v="22"/>
    <s v="EUR/vien bez PVN"/>
    <n v="0.05"/>
    <x v="0"/>
    <s v="Daugavpils"/>
    <x v="7"/>
  </r>
  <r>
    <x v="23"/>
    <s v="EUR/vien bez PVN"/>
    <m/>
    <x v="0"/>
    <s v="Daugavpils"/>
    <x v="7"/>
  </r>
  <r>
    <x v="68"/>
    <s v="EUR/vien bez PVN"/>
    <n v="0.26446280999999999"/>
    <x v="0"/>
    <s v="Daugavpils"/>
    <x v="7"/>
  </r>
  <r>
    <x v="32"/>
    <m/>
    <n v="51.015000000000001"/>
    <x v="0"/>
    <s v="Daugavpils"/>
    <x v="7"/>
  </r>
  <r>
    <x v="11"/>
    <m/>
    <n v="263.1094215"/>
    <x v="1"/>
    <s v="Daugavpils"/>
    <x v="7"/>
  </r>
  <r>
    <x v="12"/>
    <s v="skaits (jānorāda atbilstoša mērvienība gab., litri, reižu skaits, darba stundas u.c.) "/>
    <m/>
    <x v="1"/>
    <s v="Daugavpils"/>
    <x v="7"/>
  </r>
  <r>
    <x v="62"/>
    <s v="skaits (jānorāda atbilstoša mērvienība gab., litri, reižu skaits, darba stundas u.c.) "/>
    <n v="15"/>
    <x v="1"/>
    <s v="Daugavpils"/>
    <x v="7"/>
  </r>
  <r>
    <x v="63"/>
    <s v="skaits (jānorāda atbilstoša mērvienība gab., litri, reižu skaits, darba stundas u.c.) "/>
    <m/>
    <x v="1"/>
    <s v="Daugavpils"/>
    <x v="7"/>
  </r>
  <r>
    <x v="64"/>
    <s v="skaits (jānorāda atbilstoša mērvienība gab., litri, reižu skaits, darba stundas u.c.) "/>
    <m/>
    <x v="1"/>
    <s v="Daugavpils"/>
    <x v="7"/>
  </r>
  <r>
    <x v="15"/>
    <s v="skaits (jānorāda atbilstoša mērvienība gab., litri, reižu skaits, darba stundas u.c.) "/>
    <n v="15"/>
    <x v="1"/>
    <s v="Daugavpils"/>
    <x v="7"/>
  </r>
  <r>
    <x v="31"/>
    <s v="skaits (jānorāda atbilstoša mērvienība gab., litri, reižu skaits, darba stundas u.c.) "/>
    <n v="2577.6"/>
    <x v="1"/>
    <s v="Daugavpils"/>
    <x v="7"/>
  </r>
  <r>
    <x v="17"/>
    <s v="skaits (jānorāda atbilstoša mērvienība gab., litri, reižu skaits, darba stundas u.c.) "/>
    <m/>
    <x v="1"/>
    <s v="Daugavpils"/>
    <x v="7"/>
  </r>
  <r>
    <x v="65"/>
    <s v="skaits (jānorāda atbilstoša mērvienība gab., litri, reižu skaits, darba stundas u.c.) "/>
    <n v="150"/>
    <x v="1"/>
    <s v="Daugavpils"/>
    <x v="7"/>
  </r>
  <r>
    <x v="19"/>
    <m/>
    <m/>
    <x v="1"/>
    <s v="Daugavpils"/>
    <x v="7"/>
  </r>
  <r>
    <x v="20"/>
    <s v="EUR/vien bez PVN"/>
    <m/>
    <x v="1"/>
    <s v="Daugavpils"/>
    <x v="7"/>
  </r>
  <r>
    <x v="13"/>
    <s v="EUR/vien bez PVN"/>
    <n v="2.8"/>
    <x v="1"/>
    <s v="Daugavpils"/>
    <x v="7"/>
  </r>
  <r>
    <x v="66"/>
    <s v="EUR/vien bez PVN"/>
    <m/>
    <x v="1"/>
    <s v="Daugavpils"/>
    <x v="7"/>
  </r>
  <r>
    <x v="67"/>
    <s v="EUR/vien bez PVN"/>
    <m/>
    <x v="1"/>
    <s v="Daugavpils"/>
    <x v="7"/>
  </r>
  <r>
    <x v="15"/>
    <s v="EUR/vien bez PVN"/>
    <n v="3.504"/>
    <x v="1"/>
    <s v="Daugavpils"/>
    <x v="7"/>
  </r>
  <r>
    <x v="22"/>
    <s v="EUR/vien bez PVN"/>
    <n v="0.05"/>
    <x v="1"/>
    <s v="Daugavpils"/>
    <x v="7"/>
  </r>
  <r>
    <x v="23"/>
    <s v="EUR/vien bez PVN"/>
    <m/>
    <x v="1"/>
    <s v="Daugavpils"/>
    <x v="7"/>
  </r>
  <r>
    <x v="68"/>
    <s v="EUR/vien bez PVN"/>
    <n v="0.26446280999999999"/>
    <x v="1"/>
    <s v="Daugavpils"/>
    <x v="7"/>
  </r>
  <r>
    <x v="32"/>
    <m/>
    <m/>
    <x v="1"/>
    <s v="Daugavpils"/>
    <x v="7"/>
  </r>
  <r>
    <x v="26"/>
    <m/>
    <n v="24980.847711878083"/>
    <x v="0"/>
    <s v="Daugavpils"/>
    <x v="7"/>
  </r>
  <r>
    <x v="69"/>
    <s v="EUR bez PVN"/>
    <n v="81227.240000000005"/>
    <x v="0"/>
    <s v="Daugavpils"/>
    <x v="7"/>
  </r>
  <r>
    <x v="70"/>
    <s v="km"/>
    <n v="224792.1"/>
    <x v="0"/>
    <s v="Daugavpils"/>
    <x v="7"/>
  </r>
  <r>
    <x v="71"/>
    <s v="EUR bez PVN"/>
    <n v="112081.11"/>
    <x v="0"/>
    <s v="Daugavpils"/>
    <x v="7"/>
  </r>
  <r>
    <x v="72"/>
    <s v="km"/>
    <n v="237222.5"/>
    <x v="0"/>
    <s v="Daugavpils"/>
    <x v="7"/>
  </r>
  <r>
    <x v="26"/>
    <m/>
    <n v="13011.292849191132"/>
    <x v="1"/>
    <s v="Daugavpils"/>
    <x v="7"/>
  </r>
  <r>
    <x v="69"/>
    <s v="EUR bez PVN"/>
    <n v="59327.22"/>
    <x v="1"/>
    <s v="Daugavpils"/>
    <x v="7"/>
  </r>
  <r>
    <x v="70"/>
    <s v="km"/>
    <n v="81050.667499999996"/>
    <x v="1"/>
    <s v="Daugavpils"/>
    <x v="7"/>
  </r>
  <r>
    <x v="71"/>
    <s v="EUR bez PVN"/>
    <n v="68815.75"/>
    <x v="1"/>
    <s v="Daugavpils"/>
    <x v="7"/>
  </r>
  <r>
    <x v="72"/>
    <s v="km"/>
    <n v="77103.637499999997"/>
    <x v="1"/>
    <s v="Daugavpils"/>
    <x v="7"/>
  </r>
  <r>
    <x v="0"/>
    <m/>
    <n v="-47741.363999999994"/>
    <x v="0"/>
    <s v="Daugavpils"/>
    <x v="8"/>
  </r>
  <r>
    <x v="1"/>
    <s v="skaits"/>
    <n v="58"/>
    <x v="0"/>
    <s v="Daugavpils"/>
    <x v="8"/>
  </r>
  <r>
    <x v="2"/>
    <s v="skaits"/>
    <n v="26928"/>
    <x v="0"/>
    <s v="Daugavpils"/>
    <x v="8"/>
  </r>
  <r>
    <x v="3"/>
    <s v="skaits"/>
    <n v="23637"/>
    <x v="0"/>
    <s v="Daugavpils"/>
    <x v="8"/>
  </r>
  <r>
    <x v="4"/>
    <s v="skaits"/>
    <m/>
    <x v="0"/>
    <s v="Daugavpils"/>
    <x v="8"/>
  </r>
  <r>
    <x v="47"/>
    <s v="skaits"/>
    <m/>
    <x v="0"/>
    <s v="Daugavpils"/>
    <x v="8"/>
  </r>
  <r>
    <x v="5"/>
    <s v="skaits"/>
    <n v="3291"/>
    <x v="0"/>
    <s v="Daugavpils"/>
    <x v="8"/>
  </r>
  <r>
    <x v="6"/>
    <s v="km"/>
    <n v="228323.1"/>
    <x v="0"/>
    <s v="Daugavpils"/>
    <x v="8"/>
  </r>
  <r>
    <x v="7"/>
    <s v="km"/>
    <n v="202655.7"/>
    <x v="0"/>
    <s v="Daugavpils"/>
    <x v="8"/>
  </r>
  <r>
    <x v="48"/>
    <s v="km"/>
    <m/>
    <x v="0"/>
    <s v="Daugavpils"/>
    <x v="8"/>
  </r>
  <r>
    <x v="8"/>
    <s v="km"/>
    <m/>
    <x v="0"/>
    <s v="Daugavpils"/>
    <x v="8"/>
  </r>
  <r>
    <x v="9"/>
    <s v="km"/>
    <n v="25667.399999999994"/>
    <x v="0"/>
    <s v="Daugavpils"/>
    <x v="8"/>
  </r>
  <r>
    <x v="49"/>
    <m/>
    <m/>
    <x v="0"/>
    <s v="Daugavpils"/>
    <x v="8"/>
  </r>
  <r>
    <x v="10"/>
    <s v="EUR/km"/>
    <n v="1.86"/>
    <x v="0"/>
    <s v="Daugavpils"/>
    <x v="8"/>
  </r>
  <r>
    <x v="0"/>
    <m/>
    <n v="-12068.305250000012"/>
    <x v="1"/>
    <s v="Daugavpils"/>
    <x v="8"/>
  </r>
  <r>
    <x v="1"/>
    <s v="skaits"/>
    <n v="42"/>
    <x v="1"/>
    <s v="Daugavpils"/>
    <x v="8"/>
  </r>
  <r>
    <x v="2"/>
    <s v="skaits"/>
    <n v="10254"/>
    <x v="1"/>
    <s v="Daugavpils"/>
    <x v="8"/>
  </r>
  <r>
    <x v="3"/>
    <s v="skaits"/>
    <n v="9790"/>
    <x v="1"/>
    <s v="Daugavpils"/>
    <x v="8"/>
  </r>
  <r>
    <x v="4"/>
    <s v="skaits"/>
    <m/>
    <x v="1"/>
    <s v="Daugavpils"/>
    <x v="8"/>
  </r>
  <r>
    <x v="47"/>
    <s v="skaits"/>
    <m/>
    <x v="1"/>
    <s v="Daugavpils"/>
    <x v="8"/>
  </r>
  <r>
    <x v="5"/>
    <s v="skaits"/>
    <n v="464"/>
    <x v="1"/>
    <s v="Daugavpils"/>
    <x v="8"/>
  </r>
  <r>
    <x v="6"/>
    <s v="km"/>
    <n v="76174.755000000005"/>
    <x v="1"/>
    <s v="Daugavpils"/>
    <x v="8"/>
  </r>
  <r>
    <x v="7"/>
    <s v="km"/>
    <n v="73142.517500000002"/>
    <x v="1"/>
    <s v="Daugavpils"/>
    <x v="8"/>
  </r>
  <r>
    <x v="48"/>
    <s v="km"/>
    <m/>
    <x v="1"/>
    <s v="Daugavpils"/>
    <x v="8"/>
  </r>
  <r>
    <x v="8"/>
    <s v="km"/>
    <m/>
    <x v="1"/>
    <s v="Daugavpils"/>
    <x v="8"/>
  </r>
  <r>
    <x v="9"/>
    <s v="km"/>
    <n v="3032.2375000000029"/>
    <x v="1"/>
    <s v="Daugavpils"/>
    <x v="8"/>
  </r>
  <r>
    <x v="49"/>
    <m/>
    <m/>
    <x v="1"/>
    <s v="Daugavpils"/>
    <x v="8"/>
  </r>
  <r>
    <x v="10"/>
    <s v="EUR/km"/>
    <n v="3.98"/>
    <x v="1"/>
    <s v="Daugavpils"/>
    <x v="8"/>
  </r>
  <r>
    <x v="11"/>
    <m/>
    <n v="2171.16"/>
    <x v="0"/>
    <s v="Daugavpils"/>
    <x v="8"/>
  </r>
  <r>
    <x v="12"/>
    <s v="skaits (jānorāda atbilstoša mērvienība gab., litri, reižu skaits, darba stundas u.c.) "/>
    <m/>
    <x v="0"/>
    <s v="Daugavpils"/>
    <x v="8"/>
  </r>
  <r>
    <x v="62"/>
    <s v="skaits (jānorāda atbilstoša mērvienība gab., litri, reižu skaits, darba stundas u.c.) "/>
    <m/>
    <x v="0"/>
    <s v="Daugavpils"/>
    <x v="8"/>
  </r>
  <r>
    <x v="14"/>
    <s v="skaits (jānorāda atbilstoša mērvienība gab., litri, reižu skaits, darba stundas u.c.) "/>
    <m/>
    <x v="0"/>
    <s v="Daugavpils"/>
    <x v="8"/>
  </r>
  <r>
    <x v="15"/>
    <s v="skaits (jānorāda atbilstoša mērvienība gab., litri, reižu skaits, darba stundas u.c.) "/>
    <m/>
    <x v="0"/>
    <s v="Daugavpils"/>
    <x v="8"/>
  </r>
  <r>
    <x v="31"/>
    <s v="skaits (jānorāda atbilstoša mērvienība gab., litri, reižu skaits, darba stundas u.c.) "/>
    <n v="12855"/>
    <x v="0"/>
    <s v="Daugavpils"/>
    <x v="8"/>
  </r>
  <r>
    <x v="17"/>
    <s v="skaits (jānorāda atbilstoša mērvienība gab., litri, reižu skaits, darba stundas u.c.) "/>
    <m/>
    <x v="0"/>
    <s v="Daugavpils"/>
    <x v="8"/>
  </r>
  <r>
    <x v="65"/>
    <s v="skaits (jānorāda atbilstoša mērvienība gab., litri, reižu skaits, darba stundas u.c.) "/>
    <m/>
    <x v="0"/>
    <s v="Daugavpils"/>
    <x v="8"/>
  </r>
  <r>
    <x v="19"/>
    <m/>
    <n v="30"/>
    <x v="0"/>
    <s v="Daugavpils"/>
    <x v="8"/>
  </r>
  <r>
    <x v="20"/>
    <s v="EUR/vien bez PVN"/>
    <m/>
    <x v="0"/>
    <s v="Daugavpils"/>
    <x v="8"/>
  </r>
  <r>
    <x v="13"/>
    <s v="EUR/vien bez PVN"/>
    <m/>
    <x v="0"/>
    <s v="Daugavpils"/>
    <x v="8"/>
  </r>
  <r>
    <x v="21"/>
    <s v="EUR/vien bez PVN"/>
    <m/>
    <x v="0"/>
    <s v="Daugavpils"/>
    <x v="8"/>
  </r>
  <r>
    <x v="15"/>
    <s v="EUR/vien bez PVN"/>
    <m/>
    <x v="0"/>
    <s v="Daugavpils"/>
    <x v="8"/>
  </r>
  <r>
    <x v="22"/>
    <s v="EUR/vien bez PVN"/>
    <n v="0.05"/>
    <x v="0"/>
    <s v="Daugavpils"/>
    <x v="8"/>
  </r>
  <r>
    <x v="23"/>
    <s v="EUR/vien bez PVN"/>
    <m/>
    <x v="0"/>
    <s v="Daugavpils"/>
    <x v="8"/>
  </r>
  <r>
    <x v="68"/>
    <s v="EUR/vien bez PVN"/>
    <m/>
    <x v="0"/>
    <s v="Daugavpils"/>
    <x v="8"/>
  </r>
  <r>
    <x v="32"/>
    <m/>
    <n v="50.947000000000003"/>
    <x v="0"/>
    <s v="Daugavpils"/>
    <x v="8"/>
  </r>
  <r>
    <x v="11"/>
    <m/>
    <n v="275.66000000000003"/>
    <x v="1"/>
    <s v="Daugavpils"/>
    <x v="8"/>
  </r>
  <r>
    <x v="12"/>
    <s v="skaits (jānorāda atbilstoša mērvienība gab., litri, reižu skaits, darba stundas u.c.) "/>
    <m/>
    <x v="1"/>
    <s v="Daugavpils"/>
    <x v="8"/>
  </r>
  <r>
    <x v="62"/>
    <s v="skaits (jānorāda atbilstoša mērvienība gab., litri, reižu skaits, darba stundas u.c.) "/>
    <m/>
    <x v="1"/>
    <s v="Daugavpils"/>
    <x v="8"/>
  </r>
  <r>
    <x v="14"/>
    <s v="skaits (jānorāda atbilstoša mērvienība gab., litri, reižu skaits, darba stundas u.c.) "/>
    <m/>
    <x v="1"/>
    <s v="Daugavpils"/>
    <x v="8"/>
  </r>
  <r>
    <x v="15"/>
    <s v="skaits (jānorāda atbilstoša mērvienība gab., litri, reižu skaits, darba stundas u.c.) "/>
    <m/>
    <x v="1"/>
    <s v="Daugavpils"/>
    <x v="8"/>
  </r>
  <r>
    <x v="31"/>
    <s v="skaits (jānorāda atbilstoša mērvienība gab., litri, reižu skaits, darba stundas u.c.) "/>
    <n v="5513.2"/>
    <x v="1"/>
    <s v="Daugavpils"/>
    <x v="8"/>
  </r>
  <r>
    <x v="17"/>
    <s v="skaits (jānorāda atbilstoša mērvienība gab., litri, reižu skaits, darba stundas u.c.) "/>
    <m/>
    <x v="1"/>
    <s v="Daugavpils"/>
    <x v="8"/>
  </r>
  <r>
    <x v="65"/>
    <s v="skaits (jānorāda atbilstoša mērvienība gab., litri, reižu skaits, darba stundas u.c.) "/>
    <m/>
    <x v="1"/>
    <s v="Daugavpils"/>
    <x v="8"/>
  </r>
  <r>
    <x v="19"/>
    <m/>
    <m/>
    <x v="1"/>
    <s v="Daugavpils"/>
    <x v="8"/>
  </r>
  <r>
    <x v="20"/>
    <s v="EUR/vien bez PVN"/>
    <m/>
    <x v="1"/>
    <s v="Daugavpils"/>
    <x v="8"/>
  </r>
  <r>
    <x v="13"/>
    <s v="EUR/vien bez PVN"/>
    <m/>
    <x v="1"/>
    <s v="Daugavpils"/>
    <x v="8"/>
  </r>
  <r>
    <x v="21"/>
    <s v="EUR/vien bez PVN"/>
    <m/>
    <x v="1"/>
    <s v="Daugavpils"/>
    <x v="8"/>
  </r>
  <r>
    <x v="15"/>
    <s v="EUR/vien bez PVN"/>
    <m/>
    <x v="1"/>
    <s v="Daugavpils"/>
    <x v="8"/>
  </r>
  <r>
    <x v="22"/>
    <s v="EUR/vien bez PVN"/>
    <n v="0.05"/>
    <x v="1"/>
    <s v="Daugavpils"/>
    <x v="8"/>
  </r>
  <r>
    <x v="23"/>
    <s v="EUR/vien bez PVN"/>
    <m/>
    <x v="1"/>
    <s v="Daugavpils"/>
    <x v="8"/>
  </r>
  <r>
    <x v="68"/>
    <s v="EUR/vien bez PVN"/>
    <m/>
    <x v="1"/>
    <s v="Daugavpils"/>
    <x v="8"/>
  </r>
  <r>
    <x v="32"/>
    <m/>
    <m/>
    <x v="1"/>
    <s v="Daugavpils"/>
    <x v="8"/>
  </r>
  <r>
    <x v="26"/>
    <m/>
    <n v="-177.09034000469259"/>
    <x v="0"/>
    <s v="Daugavpils"/>
    <x v="8"/>
  </r>
  <r>
    <x v="73"/>
    <s v="EUR bez PVN"/>
    <n v="93384.82"/>
    <x v="0"/>
    <s v="Daugavpils"/>
    <x v="8"/>
  </r>
  <r>
    <x v="74"/>
    <s v="km"/>
    <n v="202655.7"/>
    <x v="0"/>
    <s v="Daugavpils"/>
    <x v="8"/>
  </r>
  <r>
    <x v="75"/>
    <s v="EUR bez PVN"/>
    <n v="103765.87"/>
    <x v="0"/>
    <s v="Daugavpils"/>
    <x v="8"/>
  </r>
  <r>
    <x v="76"/>
    <s v="km"/>
    <n v="225611.6"/>
    <x v="0"/>
    <s v="Daugavpils"/>
    <x v="8"/>
  </r>
  <r>
    <x v="26"/>
    <m/>
    <n v="-9278.8737981144623"/>
    <x v="1"/>
    <s v="Daugavpils"/>
    <x v="8"/>
  </r>
  <r>
    <x v="73"/>
    <s v="EUR bez PVN"/>
    <n v="70947.69"/>
    <x v="1"/>
    <s v="Daugavpils"/>
    <x v="8"/>
  </r>
  <r>
    <x v="74"/>
    <s v="km"/>
    <n v="73142.517500000002"/>
    <x v="1"/>
    <s v="Daugavpils"/>
    <x v="8"/>
  </r>
  <r>
    <x v="75"/>
    <s v="EUR bez PVN"/>
    <n v="62027.37"/>
    <x v="1"/>
    <s v="Daugavpils"/>
    <x v="8"/>
  </r>
  <r>
    <x v="76"/>
    <s v="km"/>
    <n v="73567.781499999997"/>
    <x v="1"/>
    <s v="Daugavpils"/>
    <x v="8"/>
  </r>
  <r>
    <x v="0"/>
    <m/>
    <n v="-46573.655730000035"/>
    <x v="0"/>
    <s v="Daugavpils"/>
    <x v="9"/>
  </r>
  <r>
    <x v="1"/>
    <s v="skaits"/>
    <n v="58"/>
    <x v="0"/>
    <s v="Daugavpils"/>
    <x v="9"/>
  </r>
  <r>
    <x v="2"/>
    <s v="skaits"/>
    <n v="27731"/>
    <x v="0"/>
    <s v="Daugavpils"/>
    <x v="9"/>
  </r>
  <r>
    <x v="3"/>
    <s v="skaits"/>
    <n v="24849"/>
    <x v="0"/>
    <s v="Daugavpils"/>
    <x v="9"/>
  </r>
  <r>
    <x v="4"/>
    <s v="skaits"/>
    <m/>
    <x v="0"/>
    <s v="Daugavpils"/>
    <x v="9"/>
  </r>
  <r>
    <x v="47"/>
    <s v="skaits"/>
    <m/>
    <x v="0"/>
    <s v="Daugavpils"/>
    <x v="9"/>
  </r>
  <r>
    <x v="5"/>
    <s v="skaits"/>
    <n v="2882"/>
    <x v="0"/>
    <s v="Daugavpils"/>
    <x v="9"/>
  </r>
  <r>
    <x v="6"/>
    <s v="km"/>
    <n v="234898.6"/>
    <x v="0"/>
    <s v="Daugavpils"/>
    <x v="9"/>
  </r>
  <r>
    <x v="7"/>
    <s v="km"/>
    <n v="212058.3"/>
    <x v="0"/>
    <s v="Daugavpils"/>
    <x v="9"/>
  </r>
  <r>
    <x v="48"/>
    <s v="km"/>
    <m/>
    <x v="0"/>
    <s v="Daugavpils"/>
    <x v="9"/>
  </r>
  <r>
    <x v="8"/>
    <s v="km"/>
    <m/>
    <x v="0"/>
    <s v="Daugavpils"/>
    <x v="9"/>
  </r>
  <r>
    <x v="9"/>
    <s v="km"/>
    <n v="22840.300000000017"/>
    <x v="0"/>
    <s v="Daugavpils"/>
    <x v="9"/>
  </r>
  <r>
    <x v="49"/>
    <m/>
    <m/>
    <x v="0"/>
    <s v="Daugavpils"/>
    <x v="9"/>
  </r>
  <r>
    <x v="10"/>
    <s v="EUR/km"/>
    <n v="2.0390999999999999"/>
    <x v="0"/>
    <s v="Daugavpils"/>
    <x v="9"/>
  </r>
  <r>
    <x v="0"/>
    <m/>
    <n v="0"/>
    <x v="1"/>
    <s v="Daugavpils"/>
    <x v="9"/>
  </r>
  <r>
    <x v="1"/>
    <s v="skaits"/>
    <n v="42"/>
    <x v="1"/>
    <s v="Daugavpils"/>
    <x v="9"/>
  </r>
  <r>
    <x v="2"/>
    <s v="skaits"/>
    <n v="10586"/>
    <x v="1"/>
    <s v="Daugavpils"/>
    <x v="9"/>
  </r>
  <r>
    <x v="3"/>
    <s v="skaits"/>
    <n v="10586"/>
    <x v="1"/>
    <s v="Daugavpils"/>
    <x v="9"/>
  </r>
  <r>
    <x v="4"/>
    <s v="skaits"/>
    <m/>
    <x v="1"/>
    <s v="Daugavpils"/>
    <x v="9"/>
  </r>
  <r>
    <x v="47"/>
    <s v="skaits"/>
    <m/>
    <x v="1"/>
    <s v="Daugavpils"/>
    <x v="9"/>
  </r>
  <r>
    <x v="5"/>
    <s v="skaits"/>
    <n v="0"/>
    <x v="1"/>
    <s v="Daugavpils"/>
    <x v="9"/>
  </r>
  <r>
    <x v="6"/>
    <s v="km"/>
    <n v="82306.34"/>
    <x v="1"/>
    <s v="Daugavpils"/>
    <x v="9"/>
  </r>
  <r>
    <x v="7"/>
    <s v="km"/>
    <n v="82306.34"/>
    <x v="1"/>
    <s v="Daugavpils"/>
    <x v="9"/>
  </r>
  <r>
    <x v="48"/>
    <s v="km"/>
    <m/>
    <x v="1"/>
    <s v="Daugavpils"/>
    <x v="9"/>
  </r>
  <r>
    <x v="8"/>
    <s v="km"/>
    <m/>
    <x v="1"/>
    <s v="Daugavpils"/>
    <x v="9"/>
  </r>
  <r>
    <x v="9"/>
    <s v="km"/>
    <n v="0"/>
    <x v="1"/>
    <s v="Daugavpils"/>
    <x v="9"/>
  </r>
  <r>
    <x v="49"/>
    <m/>
    <m/>
    <x v="1"/>
    <s v="Daugavpils"/>
    <x v="9"/>
  </r>
  <r>
    <x v="10"/>
    <s v="EUR/km"/>
    <n v="4.16"/>
    <x v="1"/>
    <s v="Daugavpils"/>
    <x v="9"/>
  </r>
  <r>
    <x v="11"/>
    <m/>
    <n v="1810.607"/>
    <x v="0"/>
    <s v="Daugavpils"/>
    <x v="9"/>
  </r>
  <r>
    <x v="12"/>
    <s v="skaits (jānorāda atbilstoša mērvienība gab., litri, reižu skaits, darba stundas u.c.) "/>
    <m/>
    <x v="0"/>
    <s v="Daugavpils"/>
    <x v="9"/>
  </r>
  <r>
    <x v="62"/>
    <s v="skaits (jānorāda atbilstoša mērvienība gab., litri, reižu skaits, darba stundas u.c.) "/>
    <m/>
    <x v="0"/>
    <s v="Daugavpils"/>
    <x v="9"/>
  </r>
  <r>
    <x v="15"/>
    <s v="skaits (jānorāda atbilstoša mērvienība gab., litri, reižu skaits, darba stundas u.c.) "/>
    <m/>
    <x v="0"/>
    <s v="Daugavpils"/>
    <x v="9"/>
  </r>
  <r>
    <x v="31"/>
    <s v="skaits (jānorāda atbilstoša mērvienība gab., litri, reižu skaits, darba stundas u.c.) "/>
    <n v="4625"/>
    <x v="0"/>
    <s v="Daugavpils"/>
    <x v="9"/>
  </r>
  <r>
    <x v="17"/>
    <s v="skaits (jānorāda atbilstoša mērvienība gab., litri, reižu skaits, darba stundas u.c.) "/>
    <m/>
    <x v="0"/>
    <s v="Daugavpils"/>
    <x v="9"/>
  </r>
  <r>
    <x v="65"/>
    <s v="skaits (jānorāda atbilstoša mērvienība gab., litri, reižu skaits, darba stundas u.c.) "/>
    <m/>
    <x v="0"/>
    <s v="Daugavpils"/>
    <x v="9"/>
  </r>
  <r>
    <x v="19"/>
    <m/>
    <n v="31"/>
    <x v="0"/>
    <s v="Daugavpils"/>
    <x v="9"/>
  </r>
  <r>
    <x v="20"/>
    <s v="EUR/vien bez PVN"/>
    <m/>
    <x v="0"/>
    <s v="Daugavpils"/>
    <x v="9"/>
  </r>
  <r>
    <x v="13"/>
    <s v="EUR/vien bez PVN"/>
    <m/>
    <x v="0"/>
    <s v="Daugavpils"/>
    <x v="9"/>
  </r>
  <r>
    <x v="15"/>
    <s v="EUR/vien bez PVN"/>
    <m/>
    <x v="0"/>
    <s v="Daugavpils"/>
    <x v="9"/>
  </r>
  <r>
    <x v="22"/>
    <s v="EUR/vien bez PVN"/>
    <n v="0.05"/>
    <x v="0"/>
    <s v="Daugavpils"/>
    <x v="9"/>
  </r>
  <r>
    <x v="23"/>
    <s v="EUR/vien bez PVN"/>
    <m/>
    <x v="0"/>
    <s v="Daugavpils"/>
    <x v="9"/>
  </r>
  <r>
    <x v="68"/>
    <s v="EUR/vien bez PVN"/>
    <m/>
    <x v="0"/>
    <s v="Daugavpils"/>
    <x v="9"/>
  </r>
  <r>
    <x v="32"/>
    <m/>
    <n v="50.947000000000003"/>
    <x v="0"/>
    <s v="Daugavpils"/>
    <x v="9"/>
  </r>
  <r>
    <x v="11"/>
    <m/>
    <n v="198.69000000000003"/>
    <x v="1"/>
    <s v="Daugavpils"/>
    <x v="9"/>
  </r>
  <r>
    <x v="12"/>
    <s v="skaits (jānorāda atbilstoša mērvienība gab., litri, reižu skaits, darba stundas u.c.) "/>
    <m/>
    <x v="1"/>
    <s v="Daugavpils"/>
    <x v="9"/>
  </r>
  <r>
    <x v="62"/>
    <s v="skaits (jānorāda atbilstoša mērvienība gab., litri, reižu skaits, darba stundas u.c.) "/>
    <m/>
    <x v="1"/>
    <s v="Daugavpils"/>
    <x v="9"/>
  </r>
  <r>
    <x v="15"/>
    <s v="skaits (jānorāda atbilstoša mērvienība gab., litri, reižu skaits, darba stundas u.c.) "/>
    <m/>
    <x v="1"/>
    <s v="Daugavpils"/>
    <x v="9"/>
  </r>
  <r>
    <x v="31"/>
    <s v="skaits (jānorāda atbilstoša mērvienība gab., litri, reižu skaits, darba stundas u.c.) "/>
    <n v="3973.8"/>
    <x v="1"/>
    <s v="Daugavpils"/>
    <x v="9"/>
  </r>
  <r>
    <x v="17"/>
    <s v="skaits (jānorāda atbilstoša mērvienība gab., litri, reižu skaits, darba stundas u.c.) "/>
    <m/>
    <x v="1"/>
    <s v="Daugavpils"/>
    <x v="9"/>
  </r>
  <r>
    <x v="65"/>
    <s v="skaits (jānorāda atbilstoša mērvienība gab., litri, reižu skaits, darba stundas u.c.) "/>
    <m/>
    <x v="1"/>
    <s v="Daugavpils"/>
    <x v="9"/>
  </r>
  <r>
    <x v="19"/>
    <m/>
    <m/>
    <x v="1"/>
    <s v="Daugavpils"/>
    <x v="9"/>
  </r>
  <r>
    <x v="20"/>
    <s v="EUR/vien bez PVN"/>
    <m/>
    <x v="1"/>
    <s v="Daugavpils"/>
    <x v="9"/>
  </r>
  <r>
    <x v="13"/>
    <s v="EUR/vien bez PVN"/>
    <m/>
    <x v="1"/>
    <s v="Daugavpils"/>
    <x v="9"/>
  </r>
  <r>
    <x v="15"/>
    <s v="EUR/vien bez PVN"/>
    <m/>
    <x v="1"/>
    <s v="Daugavpils"/>
    <x v="9"/>
  </r>
  <r>
    <x v="22"/>
    <s v="EUR/vien bez PVN"/>
    <n v="0.05"/>
    <x v="1"/>
    <s v="Daugavpils"/>
    <x v="9"/>
  </r>
  <r>
    <x v="23"/>
    <s v="EUR/vien bez PVN"/>
    <m/>
    <x v="1"/>
    <s v="Daugavpils"/>
    <x v="9"/>
  </r>
  <r>
    <x v="68"/>
    <s v="EUR/vien bez PVN"/>
    <m/>
    <x v="1"/>
    <s v="Daugavpils"/>
    <x v="9"/>
  </r>
  <r>
    <x v="32"/>
    <m/>
    <m/>
    <x v="1"/>
    <s v="Daugavpils"/>
    <x v="9"/>
  </r>
  <r>
    <x v="26"/>
    <m/>
    <n v="-15565.878185714573"/>
    <x v="0"/>
    <s v="Daugavpils"/>
    <x v="9"/>
  </r>
  <r>
    <x v="77"/>
    <s v="EUR bez PVN"/>
    <n v="107829.53"/>
    <x v="0"/>
    <s v="Daugavpils"/>
    <x v="9"/>
  </r>
  <r>
    <x v="78"/>
    <s v="km"/>
    <n v="212058.3"/>
    <x v="0"/>
    <s v="Daugavpils"/>
    <x v="9"/>
  </r>
  <r>
    <x v="79"/>
    <s v="EUR bez PVN"/>
    <n v="100315.01"/>
    <x v="0"/>
    <s v="Daugavpils"/>
    <x v="9"/>
  </r>
  <r>
    <x v="80"/>
    <s v="km"/>
    <n v="230563.5"/>
    <x v="0"/>
    <s v="Daugavpils"/>
    <x v="9"/>
  </r>
  <r>
    <x v="26"/>
    <m/>
    <n v="-25858.703146507996"/>
    <x v="1"/>
    <s v="Daugavpils"/>
    <x v="9"/>
  </r>
  <r>
    <x v="77"/>
    <s v="EUR bez PVN"/>
    <n v="89433.91"/>
    <x v="1"/>
    <s v="Daugavpils"/>
    <x v="9"/>
  </r>
  <r>
    <x v="78"/>
    <s v="km"/>
    <n v="82306.335000000006"/>
    <x v="1"/>
    <s v="Daugavpils"/>
    <x v="9"/>
  </r>
  <r>
    <x v="79"/>
    <s v="EUR bez PVN"/>
    <n v="59723.85"/>
    <x v="1"/>
    <s v="Daugavpils"/>
    <x v="9"/>
  </r>
  <r>
    <x v="80"/>
    <s v="km"/>
    <n v="77320.255000000005"/>
    <x v="1"/>
    <s v="Daugavpils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9EF0325-69AB-4FF8-A368-217CFFB4F6E1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T9" firstHeaderRow="1" firstDataRow="3" firstDataCol="1"/>
  <pivotFields count="6">
    <pivotField axis="axisRow" showAll="0">
      <items count="82">
        <item h="1" x="33"/>
        <item h="1" x="37"/>
        <item h="1" x="27"/>
        <item h="1" x="35"/>
        <item h="1" x="39"/>
        <item h="1" x="29"/>
        <item h="1" x="36"/>
        <item h="1" x="40"/>
        <item h="1" x="30"/>
        <item h="1" x="10"/>
        <item h="1" x="20"/>
        <item h="1" x="34"/>
        <item h="1" x="38"/>
        <item h="1" x="28"/>
        <item h="1" x="7"/>
        <item h="1" x="6"/>
        <item h="1" x="3"/>
        <item h="1" x="2"/>
        <item h="1" x="12"/>
        <item x="0"/>
        <item x="11"/>
        <item x="26"/>
        <item h="1" x="25"/>
        <item h="1" x="18"/>
        <item h="1" x="32"/>
        <item h="1" x="24"/>
        <item h="1" x="19"/>
        <item h="1" x="13"/>
        <item h="1" x="1"/>
        <item h="1" x="21"/>
        <item h="1" x="14"/>
        <item h="1" x="15"/>
        <item h="1" x="5"/>
        <item h="1" x="9"/>
        <item h="1" x="4"/>
        <item h="1" x="8"/>
        <item h="1" x="31"/>
        <item h="1" x="16"/>
        <item h="1" x="22"/>
        <item h="1" x="17"/>
        <item h="1" x="23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t="default"/>
      </items>
    </pivotField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showAll="0"/>
    <pivotField axis="axisCol" showAll="0">
      <items count="11">
        <item h="1" x="0"/>
        <item h="1" x="1"/>
        <item h="1" x="2"/>
        <item h="1" x="3"/>
        <item x="4"/>
        <item x="5"/>
        <item x="6"/>
        <item x="7"/>
        <item x="8"/>
        <item x="9"/>
        <item t="default"/>
      </items>
    </pivotField>
  </pivotFields>
  <rowFields count="1">
    <field x="0"/>
  </rowFields>
  <rowItems count="4">
    <i>
      <x v="19"/>
    </i>
    <i>
      <x v="20"/>
    </i>
    <i>
      <x v="21"/>
    </i>
    <i t="grand">
      <x/>
    </i>
  </rowItems>
  <colFields count="2">
    <field x="5"/>
    <field x="3"/>
  </colFields>
  <colItems count="19"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 t="grand">
      <x/>
    </i>
  </colItems>
  <dataFields count="1">
    <dataField name="Sum of Vērtība" fld="2" baseField="0" baseItem="0" numFmtId="4"/>
  </dataFields>
  <formats count="15">
    <format dxfId="14">
      <pivotArea dataOnly="0" labelOnly="1" fieldPosition="0">
        <references count="1">
          <reference field="0" count="1">
            <x v="20"/>
          </reference>
        </references>
      </pivotArea>
    </format>
    <format dxfId="13">
      <pivotArea dataOnly="0" labelOnly="1" fieldPosition="0">
        <references count="1">
          <reference field="0" count="1">
            <x v="19"/>
          </reference>
        </references>
      </pivotArea>
    </format>
    <format dxfId="12">
      <pivotArea dataOnly="0" labelOnly="1" fieldPosition="0">
        <references count="1">
          <reference field="0" count="1">
            <x v="21"/>
          </reference>
        </references>
      </pivotArea>
    </format>
    <format dxfId="11">
      <pivotArea dataOnly="0" labelOnly="1" fieldPosition="0">
        <references count="1">
          <reference field="5" count="1">
            <x v="0"/>
          </reference>
        </references>
      </pivotArea>
    </format>
    <format dxfId="10">
      <pivotArea dataOnly="0" labelOnly="1" fieldPosition="0">
        <references count="1">
          <reference field="5" count="1" defaultSubtotal="1">
            <x v="0"/>
          </reference>
        </references>
      </pivotArea>
    </format>
    <format dxfId="9">
      <pivotArea dataOnly="0" labelOnly="1" fieldPosition="0">
        <references count="1">
          <reference field="5" count="1" defaultSubtotal="1">
            <x v="1"/>
          </reference>
        </references>
      </pivotArea>
    </format>
    <format dxfId="8">
      <pivotArea dataOnly="0" labelOnly="1" fieldPosition="0">
        <references count="1">
          <reference field="5" count="1" defaultSubtotal="1">
            <x v="2"/>
          </reference>
        </references>
      </pivotArea>
    </format>
    <format dxfId="7">
      <pivotArea outline="0" collapsedLevelsAreSubtotals="1" fieldPosition="0"/>
    </format>
    <format dxfId="6">
      <pivotArea collapsedLevelsAreSubtotals="1" fieldPosition="0">
        <references count="1">
          <reference field="0" count="0"/>
        </references>
      </pivotArea>
    </format>
    <format dxfId="5">
      <pivotArea dataOnly="0" labelOnly="1" fieldPosition="0">
        <references count="1">
          <reference field="0" count="0"/>
        </references>
      </pivotArea>
    </format>
    <format dxfId="4">
      <pivotArea collapsedLevelsAreSubtotals="1" fieldPosition="0">
        <references count="2">
          <reference field="0" count="0"/>
          <reference field="5" count="1" selected="0" defaultSubtotal="1">
            <x v="0"/>
          </reference>
        </references>
      </pivotArea>
    </format>
    <format dxfId="3">
      <pivotArea collapsedLevelsAreSubtotals="1" fieldPosition="0">
        <references count="2">
          <reference field="0" count="0"/>
          <reference field="5" count="1" selected="0" defaultSubtotal="1">
            <x v="1"/>
          </reference>
        </references>
      </pivotArea>
    </format>
    <format dxfId="2">
      <pivotArea collapsedLevelsAreSubtotals="1" fieldPosition="0">
        <references count="2">
          <reference field="0" count="0"/>
          <reference field="5" count="1" selected="0" defaultSubtotal="1">
            <x v="2"/>
          </reference>
        </references>
      </pivotArea>
    </format>
    <format dxfId="1">
      <pivotArea collapsedLevelsAreSubtotals="1" fieldPosition="0">
        <references count="2">
          <reference field="0" count="0"/>
          <reference field="5" count="1" selected="0" defaultSubtotal="1">
            <x v="3"/>
          </reference>
        </references>
      </pivotArea>
    </format>
    <format dxfId="0">
      <pivotArea field="0" grandCol="1" collapsedLevelsAreSubtotals="1" axis="axisRow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workbookViewId="0">
      <selection activeCell="D37" sqref="D37"/>
    </sheetView>
  </sheetViews>
  <sheetFormatPr defaultColWidth="9.1796875" defaultRowHeight="14" x14ac:dyDescent="0.3"/>
  <cols>
    <col min="1" max="1" width="12.54296875" style="1" customWidth="1"/>
    <col min="2" max="2" width="46.1796875" style="1" customWidth="1"/>
    <col min="3" max="3" width="11.453125" style="1" customWidth="1"/>
    <col min="4" max="5" width="17" style="1" customWidth="1"/>
    <col min="6" max="6" width="14.26953125" style="1" customWidth="1"/>
    <col min="7" max="7" width="16.7265625" style="1" customWidth="1"/>
    <col min="8" max="16384" width="9.1796875" style="1"/>
  </cols>
  <sheetData>
    <row r="1" spans="1:7" ht="36.75" customHeight="1" x14ac:dyDescent="0.35">
      <c r="A1" s="791" t="s">
        <v>56</v>
      </c>
      <c r="B1" s="791"/>
      <c r="C1" s="791"/>
      <c r="D1" s="791"/>
      <c r="E1" s="791"/>
      <c r="F1" s="791"/>
      <c r="G1" s="791"/>
    </row>
    <row r="2" spans="1:7" s="11" customFormat="1" ht="28" x14ac:dyDescent="0.3">
      <c r="A2" s="12" t="s">
        <v>4</v>
      </c>
      <c r="B2" s="12"/>
      <c r="C2" s="13" t="s">
        <v>5</v>
      </c>
      <c r="D2" s="13" t="s">
        <v>1</v>
      </c>
      <c r="E2" s="14" t="s">
        <v>10</v>
      </c>
      <c r="F2" s="13" t="s">
        <v>2</v>
      </c>
      <c r="G2" s="13" t="s">
        <v>3</v>
      </c>
    </row>
    <row r="3" spans="1:7" s="11" customFormat="1" x14ac:dyDescent="0.3">
      <c r="A3" s="10" t="s">
        <v>15</v>
      </c>
      <c r="B3" s="10" t="s">
        <v>53</v>
      </c>
      <c r="C3" s="64"/>
      <c r="D3" s="23">
        <f>(D10-D9)*D13</f>
        <v>1884.96</v>
      </c>
      <c r="E3" s="23">
        <f t="shared" ref="E3:G3" si="0">(E9-E10)*E13</f>
        <v>0</v>
      </c>
      <c r="F3" s="23">
        <f t="shared" si="0"/>
        <v>0</v>
      </c>
      <c r="G3" s="23">
        <f t="shared" si="0"/>
        <v>0</v>
      </c>
    </row>
    <row r="4" spans="1:7" x14ac:dyDescent="0.3">
      <c r="A4" s="794" t="s">
        <v>7</v>
      </c>
      <c r="B4" s="2" t="s">
        <v>12</v>
      </c>
      <c r="C4" s="794" t="s">
        <v>6</v>
      </c>
      <c r="D4" s="16">
        <v>20</v>
      </c>
      <c r="E4" s="17"/>
      <c r="F4" s="16"/>
      <c r="G4" s="16"/>
    </row>
    <row r="5" spans="1:7" ht="15" customHeight="1" x14ac:dyDescent="0.3">
      <c r="A5" s="794"/>
      <c r="B5" s="4" t="s">
        <v>50</v>
      </c>
      <c r="C5" s="794"/>
      <c r="D5" s="16">
        <v>5479</v>
      </c>
      <c r="E5" s="16"/>
      <c r="F5" s="16"/>
      <c r="G5" s="16"/>
    </row>
    <row r="6" spans="1:7" x14ac:dyDescent="0.3">
      <c r="A6" s="794"/>
      <c r="B6" s="4" t="s">
        <v>51</v>
      </c>
      <c r="C6" s="794"/>
      <c r="D6" s="16">
        <f>D5+D7-D8</f>
        <v>5567</v>
      </c>
      <c r="E6" s="16">
        <f t="shared" ref="E6:G6" si="1">E5+E7-E8</f>
        <v>0</v>
      </c>
      <c r="F6" s="16">
        <f t="shared" si="1"/>
        <v>0</v>
      </c>
      <c r="G6" s="16">
        <f t="shared" si="1"/>
        <v>0</v>
      </c>
    </row>
    <row r="7" spans="1:7" x14ac:dyDescent="0.3">
      <c r="A7" s="794"/>
      <c r="B7" s="5" t="s">
        <v>46</v>
      </c>
      <c r="C7" s="794"/>
      <c r="D7" s="16">
        <v>830</v>
      </c>
      <c r="E7" s="16"/>
      <c r="F7" s="16"/>
      <c r="G7" s="16"/>
    </row>
    <row r="8" spans="1:7" x14ac:dyDescent="0.3">
      <c r="A8" s="794"/>
      <c r="B8" s="5" t="s">
        <v>47</v>
      </c>
      <c r="C8" s="794"/>
      <c r="D8" s="16">
        <v>742</v>
      </c>
      <c r="E8" s="16"/>
      <c r="F8" s="16"/>
      <c r="G8" s="16"/>
    </row>
    <row r="9" spans="1:7" x14ac:dyDescent="0.3">
      <c r="A9" s="794"/>
      <c r="B9" s="4" t="s">
        <v>44</v>
      </c>
      <c r="C9" s="795" t="s">
        <v>8</v>
      </c>
      <c r="D9" s="16">
        <v>57529</v>
      </c>
      <c r="E9" s="16"/>
      <c r="F9" s="16"/>
      <c r="G9" s="16"/>
    </row>
    <row r="10" spans="1:7" x14ac:dyDescent="0.3">
      <c r="A10" s="794"/>
      <c r="B10" s="4" t="s">
        <v>52</v>
      </c>
      <c r="C10" s="795"/>
      <c r="D10" s="16">
        <f>D9+D11-D12</f>
        <v>58453</v>
      </c>
      <c r="E10" s="16">
        <f t="shared" ref="E10:G10" si="2">E9+E11-E12</f>
        <v>0</v>
      </c>
      <c r="F10" s="16">
        <f t="shared" si="2"/>
        <v>0</v>
      </c>
      <c r="G10" s="16">
        <f t="shared" si="2"/>
        <v>0</v>
      </c>
    </row>
    <row r="11" spans="1:7" ht="16.5" customHeight="1" x14ac:dyDescent="0.3">
      <c r="A11" s="794"/>
      <c r="B11" s="6" t="s">
        <v>48</v>
      </c>
      <c r="C11" s="795"/>
      <c r="D11" s="16">
        <v>8715</v>
      </c>
      <c r="E11" s="16"/>
      <c r="F11" s="16"/>
      <c r="G11" s="16"/>
    </row>
    <row r="12" spans="1:7" ht="16.5" customHeight="1" x14ac:dyDescent="0.3">
      <c r="A12" s="794"/>
      <c r="B12" s="6" t="s">
        <v>49</v>
      </c>
      <c r="C12" s="795"/>
      <c r="D12" s="16">
        <v>7791</v>
      </c>
      <c r="E12" s="16"/>
      <c r="F12" s="16"/>
      <c r="G12" s="16"/>
    </row>
    <row r="13" spans="1:7" ht="28" x14ac:dyDescent="0.3">
      <c r="A13" s="2" t="s">
        <v>14</v>
      </c>
      <c r="B13" s="4" t="s">
        <v>45</v>
      </c>
      <c r="C13" s="3" t="s">
        <v>9</v>
      </c>
      <c r="D13" s="16">
        <v>2.04</v>
      </c>
      <c r="E13" s="16"/>
      <c r="F13" s="16"/>
      <c r="G13" s="16"/>
    </row>
    <row r="14" spans="1:7" s="11" customFormat="1" ht="28" x14ac:dyDescent="0.3">
      <c r="A14" s="65" t="s">
        <v>16</v>
      </c>
      <c r="B14" s="32" t="s">
        <v>43</v>
      </c>
      <c r="C14" s="66"/>
      <c r="D14" s="24">
        <f>SUM(D25*D36,D24*D35,D23*D34,D22*D33,D20*D31,D19*D30,D17*D28,D16*D27)</f>
        <v>16414.940000000002</v>
      </c>
      <c r="E14" s="24">
        <f t="shared" ref="E14:G14" si="3">SUM(E25*E36,E24*E35,E23*E34,E22*E33,E20*E31,E19*E30,E17*E28,E16*E27)</f>
        <v>0</v>
      </c>
      <c r="F14" s="24">
        <f t="shared" si="3"/>
        <v>0</v>
      </c>
      <c r="G14" s="24">
        <f t="shared" si="3"/>
        <v>0</v>
      </c>
    </row>
    <row r="15" spans="1:7" s="15" customFormat="1" ht="37.5" customHeight="1" x14ac:dyDescent="0.3">
      <c r="A15" s="793" t="s">
        <v>7</v>
      </c>
      <c r="B15" s="7" t="s">
        <v>41</v>
      </c>
      <c r="C15" s="19"/>
      <c r="D15" s="18"/>
      <c r="E15" s="18"/>
      <c r="F15" s="18"/>
      <c r="G15" s="18"/>
    </row>
    <row r="16" spans="1:7" s="15" customFormat="1" x14ac:dyDescent="0.3">
      <c r="A16" s="793"/>
      <c r="B16" s="8" t="s">
        <v>0</v>
      </c>
      <c r="C16" s="19" t="s">
        <v>26</v>
      </c>
      <c r="D16" s="18">
        <v>15</v>
      </c>
      <c r="E16" s="18"/>
      <c r="F16" s="18"/>
      <c r="G16" s="18"/>
    </row>
    <row r="17" spans="1:7" s="15" customFormat="1" x14ac:dyDescent="0.3">
      <c r="A17" s="793"/>
      <c r="B17" s="8" t="s">
        <v>13</v>
      </c>
      <c r="C17" s="19" t="s">
        <v>25</v>
      </c>
      <c r="D17" s="18">
        <v>200</v>
      </c>
      <c r="E17" s="18"/>
      <c r="F17" s="18"/>
      <c r="G17" s="18"/>
    </row>
    <row r="18" spans="1:7" s="15" customFormat="1" ht="18.75" customHeight="1" x14ac:dyDescent="0.3">
      <c r="A18" s="793"/>
      <c r="B18" s="9" t="s">
        <v>17</v>
      </c>
      <c r="C18" s="67"/>
      <c r="D18" s="18"/>
      <c r="E18" s="18"/>
      <c r="F18" s="18"/>
      <c r="G18" s="18"/>
    </row>
    <row r="19" spans="1:7" s="15" customFormat="1" ht="18.75" customHeight="1" x14ac:dyDescent="0.3">
      <c r="A19" s="793"/>
      <c r="B19" s="21" t="s">
        <v>27</v>
      </c>
      <c r="C19" s="22" t="s">
        <v>25</v>
      </c>
      <c r="D19" s="18">
        <v>105</v>
      </c>
      <c r="E19" s="18"/>
      <c r="F19" s="18"/>
      <c r="G19" s="18"/>
    </row>
    <row r="20" spans="1:7" s="15" customFormat="1" ht="18.75" customHeight="1" x14ac:dyDescent="0.3">
      <c r="A20" s="793"/>
      <c r="B20" s="21" t="s">
        <v>29</v>
      </c>
      <c r="C20" s="22" t="s">
        <v>28</v>
      </c>
      <c r="D20" s="18">
        <v>28</v>
      </c>
      <c r="E20" s="18"/>
      <c r="F20" s="18"/>
      <c r="G20" s="18"/>
    </row>
    <row r="21" spans="1:7" s="15" customFormat="1" x14ac:dyDescent="0.3">
      <c r="A21" s="793"/>
      <c r="B21" s="8" t="s">
        <v>11</v>
      </c>
      <c r="C21" s="793" t="s">
        <v>23</v>
      </c>
      <c r="D21" s="18"/>
      <c r="E21" s="18"/>
      <c r="F21" s="18"/>
      <c r="G21" s="18"/>
    </row>
    <row r="22" spans="1:7" s="15" customFormat="1" x14ac:dyDescent="0.3">
      <c r="A22" s="793"/>
      <c r="B22" s="20" t="s">
        <v>30</v>
      </c>
      <c r="C22" s="793"/>
      <c r="D22" s="18">
        <v>84</v>
      </c>
      <c r="E22" s="18"/>
      <c r="F22" s="18"/>
      <c r="G22" s="18"/>
    </row>
    <row r="23" spans="1:7" s="15" customFormat="1" x14ac:dyDescent="0.3">
      <c r="A23" s="793"/>
      <c r="B23" s="20" t="s">
        <v>31</v>
      </c>
      <c r="C23" s="793"/>
      <c r="D23" s="18">
        <v>3658</v>
      </c>
      <c r="E23" s="18"/>
      <c r="F23" s="18"/>
      <c r="G23" s="18"/>
    </row>
    <row r="24" spans="1:7" s="15" customFormat="1" ht="17.25" customHeight="1" x14ac:dyDescent="0.3">
      <c r="A24" s="793"/>
      <c r="B24" s="9" t="s">
        <v>20</v>
      </c>
      <c r="C24" s="19" t="s">
        <v>23</v>
      </c>
      <c r="D24" s="18">
        <v>1783</v>
      </c>
      <c r="E24" s="18"/>
      <c r="F24" s="18"/>
      <c r="G24" s="18"/>
    </row>
    <row r="25" spans="1:7" s="15" customFormat="1" ht="28" x14ac:dyDescent="0.3">
      <c r="A25" s="793"/>
      <c r="B25" s="20" t="s">
        <v>24</v>
      </c>
      <c r="C25" s="19" t="s">
        <v>32</v>
      </c>
      <c r="D25" s="18">
        <v>1</v>
      </c>
      <c r="E25" s="18"/>
      <c r="F25" s="18"/>
      <c r="G25" s="18"/>
    </row>
    <row r="26" spans="1:7" s="15" customFormat="1" ht="28" x14ac:dyDescent="0.3">
      <c r="A26" s="793"/>
      <c r="B26" s="7" t="s">
        <v>42</v>
      </c>
      <c r="C26" s="793" t="s">
        <v>33</v>
      </c>
      <c r="D26" s="68"/>
      <c r="E26" s="18"/>
      <c r="F26" s="18"/>
      <c r="G26" s="18"/>
    </row>
    <row r="27" spans="1:7" s="15" customFormat="1" x14ac:dyDescent="0.3">
      <c r="A27" s="793"/>
      <c r="B27" s="8" t="s">
        <v>0</v>
      </c>
      <c r="C27" s="793"/>
      <c r="D27" s="18">
        <v>3</v>
      </c>
      <c r="E27" s="18"/>
      <c r="F27" s="18"/>
      <c r="G27" s="18"/>
    </row>
    <row r="28" spans="1:7" s="15" customFormat="1" x14ac:dyDescent="0.3">
      <c r="A28" s="793"/>
      <c r="B28" s="8" t="s">
        <v>13</v>
      </c>
      <c r="C28" s="793"/>
      <c r="D28" s="18">
        <v>0.55000000000000004</v>
      </c>
      <c r="E28" s="18"/>
      <c r="F28" s="18"/>
      <c r="G28" s="18"/>
    </row>
    <row r="29" spans="1:7" s="15" customFormat="1" ht="18.75" customHeight="1" x14ac:dyDescent="0.3">
      <c r="A29" s="793"/>
      <c r="B29" s="9" t="s">
        <v>17</v>
      </c>
      <c r="C29" s="793"/>
      <c r="D29" s="18"/>
      <c r="E29" s="18"/>
      <c r="F29" s="18"/>
      <c r="G29" s="18"/>
    </row>
    <row r="30" spans="1:7" s="15" customFormat="1" ht="18.75" customHeight="1" x14ac:dyDescent="0.3">
      <c r="A30" s="793"/>
      <c r="B30" s="21" t="s">
        <v>27</v>
      </c>
      <c r="C30" s="793"/>
      <c r="D30" s="18">
        <v>0.53</v>
      </c>
      <c r="E30" s="18"/>
      <c r="F30" s="18"/>
      <c r="G30" s="18"/>
    </row>
    <row r="31" spans="1:7" s="15" customFormat="1" ht="15.75" customHeight="1" x14ac:dyDescent="0.3">
      <c r="A31" s="793"/>
      <c r="B31" s="21" t="s">
        <v>29</v>
      </c>
      <c r="C31" s="793"/>
      <c r="D31" s="18">
        <v>4.87</v>
      </c>
      <c r="E31" s="18"/>
      <c r="F31" s="18"/>
      <c r="G31" s="18"/>
    </row>
    <row r="32" spans="1:7" s="15" customFormat="1" x14ac:dyDescent="0.3">
      <c r="A32" s="793"/>
      <c r="B32" s="8" t="s">
        <v>11</v>
      </c>
      <c r="C32" s="793"/>
      <c r="D32" s="18"/>
      <c r="E32" s="18"/>
      <c r="F32" s="18"/>
      <c r="G32" s="18"/>
    </row>
    <row r="33" spans="1:7" s="15" customFormat="1" x14ac:dyDescent="0.3">
      <c r="A33" s="793"/>
      <c r="B33" s="20" t="s">
        <v>30</v>
      </c>
      <c r="C33" s="793"/>
      <c r="D33" s="18">
        <v>5.54</v>
      </c>
      <c r="E33" s="18"/>
      <c r="F33" s="18"/>
      <c r="G33" s="18"/>
    </row>
    <row r="34" spans="1:7" s="15" customFormat="1" x14ac:dyDescent="0.3">
      <c r="A34" s="793"/>
      <c r="B34" s="20" t="s">
        <v>31</v>
      </c>
      <c r="C34" s="793"/>
      <c r="D34" s="18">
        <v>2.2599999999999998</v>
      </c>
      <c r="E34" s="18"/>
      <c r="F34" s="18"/>
      <c r="G34" s="18"/>
    </row>
    <row r="35" spans="1:7" s="15" customFormat="1" ht="17.25" customHeight="1" x14ac:dyDescent="0.3">
      <c r="A35" s="793"/>
      <c r="B35" s="9" t="s">
        <v>20</v>
      </c>
      <c r="C35" s="793"/>
      <c r="D35" s="18">
        <v>4.03</v>
      </c>
      <c r="E35" s="18"/>
      <c r="F35" s="18"/>
      <c r="G35" s="18"/>
    </row>
    <row r="36" spans="1:7" s="15" customFormat="1" x14ac:dyDescent="0.3">
      <c r="A36" s="793"/>
      <c r="B36" s="20" t="s">
        <v>24</v>
      </c>
      <c r="C36" s="793"/>
      <c r="D36" s="18">
        <v>150</v>
      </c>
      <c r="E36" s="18"/>
      <c r="F36" s="18"/>
      <c r="G36" s="18"/>
    </row>
    <row r="37" spans="1:7" s="11" customFormat="1" x14ac:dyDescent="0.3">
      <c r="A37" s="29" t="s">
        <v>34</v>
      </c>
      <c r="B37" s="29" t="s">
        <v>55</v>
      </c>
      <c r="C37" s="29"/>
      <c r="D37" s="54">
        <f>((D40/D41)-(D38/D39))*D39</f>
        <v>4716.5993557374186</v>
      </c>
      <c r="E37" s="54" t="e">
        <f t="shared" ref="E37:G37" si="4">((E40/E41)-(E38/E39))*E39</f>
        <v>#DIV/0!</v>
      </c>
      <c r="F37" s="54" t="e">
        <f t="shared" si="4"/>
        <v>#DIV/0!</v>
      </c>
      <c r="G37" s="54" t="e">
        <f t="shared" si="4"/>
        <v>#DIV/0!</v>
      </c>
    </row>
    <row r="38" spans="1:7" ht="56" x14ac:dyDescent="0.3">
      <c r="A38" s="792" t="s">
        <v>35</v>
      </c>
      <c r="B38" s="27" t="s">
        <v>38</v>
      </c>
      <c r="C38" s="28" t="s">
        <v>37</v>
      </c>
      <c r="D38" s="30">
        <v>20573</v>
      </c>
      <c r="E38" s="26"/>
      <c r="F38" s="26"/>
      <c r="G38" s="26"/>
    </row>
    <row r="39" spans="1:7" x14ac:dyDescent="0.3">
      <c r="A39" s="792"/>
      <c r="B39" s="27" t="s">
        <v>54</v>
      </c>
      <c r="C39" s="28" t="s">
        <v>8</v>
      </c>
      <c r="D39" s="30">
        <v>58453</v>
      </c>
      <c r="E39" s="26"/>
      <c r="F39" s="26"/>
      <c r="G39" s="26"/>
    </row>
    <row r="40" spans="1:7" ht="56" x14ac:dyDescent="0.3">
      <c r="A40" s="792" t="s">
        <v>36</v>
      </c>
      <c r="B40" s="27" t="s">
        <v>39</v>
      </c>
      <c r="C40" s="28" t="s">
        <v>37</v>
      </c>
      <c r="D40" s="30">
        <v>24847</v>
      </c>
      <c r="E40" s="26"/>
      <c r="F40" s="26"/>
      <c r="G40" s="26"/>
    </row>
    <row r="41" spans="1:7" x14ac:dyDescent="0.3">
      <c r="A41" s="792"/>
      <c r="B41" s="27" t="s">
        <v>40</v>
      </c>
      <c r="C41" s="28" t="s">
        <v>8</v>
      </c>
      <c r="D41" s="30">
        <v>57430</v>
      </c>
      <c r="E41" s="26"/>
      <c r="F41" s="26"/>
      <c r="G41" s="26"/>
    </row>
    <row r="44" spans="1:7" ht="14.5" thickBot="1" x14ac:dyDescent="0.35">
      <c r="B44" s="70" t="s">
        <v>57</v>
      </c>
      <c r="C44" s="69"/>
      <c r="D44" s="69"/>
      <c r="E44" s="69"/>
      <c r="F44" s="69"/>
      <c r="G44" s="69"/>
    </row>
    <row r="45" spans="1:7" ht="14.5" thickTop="1" x14ac:dyDescent="0.3"/>
  </sheetData>
  <mergeCells count="9">
    <mergeCell ref="A1:G1"/>
    <mergeCell ref="A38:A39"/>
    <mergeCell ref="A40:A41"/>
    <mergeCell ref="C21:C23"/>
    <mergeCell ref="A15:A36"/>
    <mergeCell ref="C26:C36"/>
    <mergeCell ref="A4:A12"/>
    <mergeCell ref="C4:C8"/>
    <mergeCell ref="C9:C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1BC1-1876-4C9E-993A-A3C20FDE895C}">
  <sheetPr>
    <tabColor theme="4" tint="0.59999389629810485"/>
    <pageSetUpPr fitToPage="1"/>
  </sheetPr>
  <dimension ref="A1:AN65"/>
  <sheetViews>
    <sheetView zoomScale="90" zoomScaleNormal="90" workbookViewId="0">
      <selection activeCell="J24" sqref="J24"/>
    </sheetView>
  </sheetViews>
  <sheetFormatPr defaultColWidth="9.1796875" defaultRowHeight="14" x14ac:dyDescent="0.3"/>
  <cols>
    <col min="1" max="1" width="12.54296875" style="583" customWidth="1"/>
    <col min="2" max="2" width="46.1796875" style="583" customWidth="1"/>
    <col min="3" max="3" width="11.453125" style="583" customWidth="1"/>
    <col min="4" max="4" width="16.1796875" style="583" customWidth="1"/>
    <col min="5" max="5" width="14.453125" style="583" customWidth="1"/>
    <col min="6" max="6" width="13" style="583" hidden="1" customWidth="1"/>
    <col min="7" max="7" width="9.453125" style="583" bestFit="1" customWidth="1"/>
    <col min="8" max="16384" width="9.1796875" style="583"/>
  </cols>
  <sheetData>
    <row r="1" spans="1:10" s="570" customFormat="1" ht="61.5" customHeight="1" x14ac:dyDescent="0.35">
      <c r="A1" s="921" t="s">
        <v>224</v>
      </c>
      <c r="B1" s="921"/>
      <c r="C1" s="921"/>
      <c r="D1" s="921"/>
      <c r="E1" s="921"/>
      <c r="F1" s="921"/>
    </row>
    <row r="2" spans="1:10" s="574" customFormat="1" ht="14.5" thickBot="1" x14ac:dyDescent="0.35">
      <c r="A2" s="571" t="s">
        <v>4</v>
      </c>
      <c r="B2" s="572"/>
      <c r="C2" s="573" t="s">
        <v>5</v>
      </c>
      <c r="D2" s="573" t="s">
        <v>1</v>
      </c>
      <c r="E2" s="573" t="s">
        <v>2</v>
      </c>
      <c r="F2" s="573" t="s">
        <v>3</v>
      </c>
    </row>
    <row r="3" spans="1:10" s="574" customFormat="1" ht="14.5" thickBot="1" x14ac:dyDescent="0.35">
      <c r="A3" s="575" t="s">
        <v>15</v>
      </c>
      <c r="B3" s="576" t="s">
        <v>53</v>
      </c>
      <c r="C3" s="577"/>
      <c r="D3" s="578">
        <f>(D11-D10)*D16</f>
        <v>-47741.363999999994</v>
      </c>
      <c r="E3" s="578">
        <f t="shared" ref="E3:F3" si="0">(E11-E10)*E16</f>
        <v>-12068.305250000012</v>
      </c>
      <c r="F3" s="579">
        <f t="shared" si="0"/>
        <v>0</v>
      </c>
    </row>
    <row r="4" spans="1:10" x14ac:dyDescent="0.3">
      <c r="A4" s="922" t="s">
        <v>225</v>
      </c>
      <c r="B4" s="580" t="s">
        <v>12</v>
      </c>
      <c r="C4" s="925" t="s">
        <v>6</v>
      </c>
      <c r="D4" s="581">
        <v>58</v>
      </c>
      <c r="E4" s="581">
        <v>42</v>
      </c>
      <c r="F4" s="582"/>
    </row>
    <row r="5" spans="1:10" ht="15" customHeight="1" x14ac:dyDescent="0.3">
      <c r="A5" s="923"/>
      <c r="B5" s="584" t="s">
        <v>50</v>
      </c>
      <c r="C5" s="925"/>
      <c r="D5" s="585">
        <v>26928</v>
      </c>
      <c r="E5" s="586">
        <v>10254</v>
      </c>
      <c r="F5" s="587"/>
    </row>
    <row r="6" spans="1:10" x14ac:dyDescent="0.3">
      <c r="A6" s="923"/>
      <c r="B6" s="584" t="s">
        <v>51</v>
      </c>
      <c r="C6" s="925"/>
      <c r="D6" s="586">
        <v>23637</v>
      </c>
      <c r="E6" s="586">
        <v>9790</v>
      </c>
      <c r="F6" s="587"/>
      <c r="I6" s="588"/>
    </row>
    <row r="7" spans="1:10" x14ac:dyDescent="0.3">
      <c r="A7" s="923"/>
      <c r="B7" s="589" t="s">
        <v>46</v>
      </c>
      <c r="C7" s="925"/>
      <c r="D7" s="586"/>
      <c r="E7" s="586"/>
      <c r="F7" s="587"/>
    </row>
    <row r="8" spans="1:10" x14ac:dyDescent="0.3">
      <c r="A8" s="923"/>
      <c r="B8" s="589" t="s">
        <v>147</v>
      </c>
      <c r="C8" s="925"/>
      <c r="D8" s="586"/>
      <c r="E8" s="586"/>
      <c r="F8" s="587"/>
    </row>
    <row r="9" spans="1:10" x14ac:dyDescent="0.3">
      <c r="A9" s="923"/>
      <c r="B9" s="589" t="s">
        <v>47</v>
      </c>
      <c r="C9" s="926"/>
      <c r="D9" s="586">
        <f>D5-D6</f>
        <v>3291</v>
      </c>
      <c r="E9" s="586">
        <f>E5-E6</f>
        <v>464</v>
      </c>
      <c r="F9" s="587"/>
      <c r="G9" s="588"/>
    </row>
    <row r="10" spans="1:10" x14ac:dyDescent="0.3">
      <c r="A10" s="923"/>
      <c r="B10" s="584" t="s">
        <v>44</v>
      </c>
      <c r="C10" s="927" t="s">
        <v>8</v>
      </c>
      <c r="D10" s="590">
        <v>228323.1</v>
      </c>
      <c r="E10" s="586">
        <v>76174.755000000005</v>
      </c>
      <c r="F10" s="587"/>
      <c r="J10" s="588"/>
    </row>
    <row r="11" spans="1:10" x14ac:dyDescent="0.3">
      <c r="A11" s="923"/>
      <c r="B11" s="584" t="s">
        <v>52</v>
      </c>
      <c r="C11" s="928"/>
      <c r="D11" s="590">
        <v>202655.7</v>
      </c>
      <c r="E11" s="586">
        <v>73142.517500000002</v>
      </c>
      <c r="F11" s="587"/>
      <c r="G11" s="591"/>
      <c r="I11" s="591"/>
    </row>
    <row r="12" spans="1:10" x14ac:dyDescent="0.3">
      <c r="A12" s="923"/>
      <c r="B12" s="584" t="s">
        <v>148</v>
      </c>
      <c r="C12" s="928"/>
      <c r="D12" s="592"/>
      <c r="E12" s="586"/>
      <c r="F12" s="587"/>
    </row>
    <row r="13" spans="1:10" ht="16.5" customHeight="1" x14ac:dyDescent="0.3">
      <c r="A13" s="923"/>
      <c r="B13" s="593" t="s">
        <v>48</v>
      </c>
      <c r="C13" s="928"/>
      <c r="D13" s="586"/>
      <c r="E13" s="586"/>
      <c r="F13" s="587"/>
    </row>
    <row r="14" spans="1:10" ht="16.5" customHeight="1" x14ac:dyDescent="0.3">
      <c r="A14" s="924"/>
      <c r="B14" s="593" t="s">
        <v>49</v>
      </c>
      <c r="C14" s="929"/>
      <c r="D14" s="594">
        <f t="shared" ref="D14" si="1">D10-D11</f>
        <v>25667.399999999994</v>
      </c>
      <c r="E14" s="594">
        <f>E10-E11</f>
        <v>3032.2375000000029</v>
      </c>
      <c r="F14" s="587"/>
      <c r="G14" s="588"/>
    </row>
    <row r="15" spans="1:10" ht="28.5" customHeight="1" x14ac:dyDescent="0.3">
      <c r="A15" s="595" t="s">
        <v>225</v>
      </c>
      <c r="B15" s="593" t="s">
        <v>149</v>
      </c>
      <c r="C15" s="596"/>
      <c r="D15" s="597"/>
      <c r="E15" s="597"/>
      <c r="F15" s="598"/>
      <c r="G15" s="588"/>
    </row>
    <row r="16" spans="1:10" ht="35.25" customHeight="1" thickBot="1" x14ac:dyDescent="0.35">
      <c r="A16" s="595" t="s">
        <v>225</v>
      </c>
      <c r="B16" s="599" t="s">
        <v>45</v>
      </c>
      <c r="C16" s="600" t="s">
        <v>9</v>
      </c>
      <c r="D16" s="601">
        <v>1.86</v>
      </c>
      <c r="E16" s="601">
        <v>3.98</v>
      </c>
      <c r="F16" s="602"/>
      <c r="G16" s="588"/>
      <c r="I16" s="603"/>
    </row>
    <row r="17" spans="1:8" s="574" customFormat="1" ht="28.5" thickBot="1" x14ac:dyDescent="0.35">
      <c r="A17" s="604" t="s">
        <v>16</v>
      </c>
      <c r="B17" s="605" t="s">
        <v>43</v>
      </c>
      <c r="C17" s="606"/>
      <c r="D17" s="607">
        <f>SUM(D19*D27,D25*D33,D20*D28,D21*D29,D22*D30,D23*D31,D24*D32)</f>
        <v>2171.16</v>
      </c>
      <c r="E17" s="607">
        <f>SUM(E19*E27,E20*E28,E21*E29,E22*E30,E23*E31,E24*E32)</f>
        <v>275.66000000000003</v>
      </c>
      <c r="F17" s="608">
        <f>SUM(F19*F27,F20*F28,F21*F29,F22*F30,F23*F31,F24*F32)</f>
        <v>0</v>
      </c>
    </row>
    <row r="18" spans="1:8" s="612" customFormat="1" ht="28" x14ac:dyDescent="0.3">
      <c r="A18" s="930" t="s">
        <v>225</v>
      </c>
      <c r="B18" s="609" t="s">
        <v>41</v>
      </c>
      <c r="C18" s="933" t="s">
        <v>22</v>
      </c>
      <c r="D18" s="610"/>
      <c r="E18" s="610"/>
      <c r="F18" s="611"/>
    </row>
    <row r="19" spans="1:8" s="612" customFormat="1" x14ac:dyDescent="0.3">
      <c r="A19" s="931"/>
      <c r="B19" s="613" t="s">
        <v>214</v>
      </c>
      <c r="C19" s="933"/>
      <c r="D19" s="614"/>
      <c r="E19" s="614"/>
      <c r="F19" s="615"/>
    </row>
    <row r="20" spans="1:8" s="612" customFormat="1" x14ac:dyDescent="0.3">
      <c r="A20" s="931"/>
      <c r="B20" s="613" t="s">
        <v>65</v>
      </c>
      <c r="C20" s="933"/>
      <c r="D20" s="614"/>
      <c r="E20" s="614"/>
      <c r="F20" s="615"/>
      <c r="H20" s="616"/>
    </row>
    <row r="21" spans="1:8" s="612" customFormat="1" ht="18.75" customHeight="1" x14ac:dyDescent="0.3">
      <c r="A21" s="931"/>
      <c r="B21" s="617" t="s">
        <v>17</v>
      </c>
      <c r="C21" s="933"/>
      <c r="D21" s="614"/>
      <c r="E21" s="614"/>
      <c r="F21" s="615"/>
    </row>
    <row r="22" spans="1:8" s="612" customFormat="1" ht="16" x14ac:dyDescent="0.3">
      <c r="A22" s="931"/>
      <c r="B22" s="613" t="s">
        <v>75</v>
      </c>
      <c r="C22" s="933"/>
      <c r="D22" s="614">
        <f>11880+975</f>
        <v>12855</v>
      </c>
      <c r="E22" s="614">
        <v>5513.2</v>
      </c>
      <c r="F22" s="615"/>
    </row>
    <row r="23" spans="1:8" s="612" customFormat="1" ht="17.25" customHeight="1" x14ac:dyDescent="0.3">
      <c r="A23" s="931"/>
      <c r="B23" s="617" t="s">
        <v>20</v>
      </c>
      <c r="C23" s="933"/>
      <c r="D23" s="614"/>
      <c r="E23" s="614"/>
      <c r="F23" s="615"/>
    </row>
    <row r="24" spans="1:8" s="612" customFormat="1" ht="14.5" thickBot="1" x14ac:dyDescent="0.35">
      <c r="A24" s="931"/>
      <c r="B24" s="618" t="s">
        <v>217</v>
      </c>
      <c r="C24" s="934"/>
      <c r="D24" s="619"/>
      <c r="E24" s="619"/>
      <c r="F24" s="620"/>
    </row>
    <row r="25" spans="1:8" s="612" customFormat="1" ht="14.5" thickBot="1" x14ac:dyDescent="0.35">
      <c r="A25" s="931"/>
      <c r="B25" s="618" t="s">
        <v>69</v>
      </c>
      <c r="C25" s="621"/>
      <c r="D25" s="622">
        <v>30</v>
      </c>
      <c r="E25" s="622"/>
      <c r="F25" s="623"/>
    </row>
    <row r="26" spans="1:8" s="612" customFormat="1" ht="28" x14ac:dyDescent="0.3">
      <c r="A26" s="931"/>
      <c r="B26" s="624" t="s">
        <v>42</v>
      </c>
      <c r="C26" s="935" t="s">
        <v>33</v>
      </c>
      <c r="D26" s="625"/>
      <c r="E26" s="625"/>
      <c r="F26" s="626"/>
    </row>
    <row r="27" spans="1:8" s="612" customFormat="1" x14ac:dyDescent="0.3">
      <c r="A27" s="931"/>
      <c r="B27" s="613" t="s">
        <v>0</v>
      </c>
      <c r="C27" s="933"/>
      <c r="D27" s="614"/>
      <c r="E27" s="614"/>
      <c r="F27" s="615"/>
    </row>
    <row r="28" spans="1:8" s="612" customFormat="1" x14ac:dyDescent="0.3">
      <c r="A28" s="931"/>
      <c r="B28" s="613" t="s">
        <v>13</v>
      </c>
      <c r="C28" s="933"/>
      <c r="D28" s="614"/>
      <c r="E28" s="614"/>
      <c r="F28" s="615"/>
    </row>
    <row r="29" spans="1:8" s="612" customFormat="1" x14ac:dyDescent="0.3">
      <c r="A29" s="931"/>
      <c r="B29" s="617" t="s">
        <v>17</v>
      </c>
      <c r="C29" s="933"/>
      <c r="D29" s="614"/>
      <c r="E29" s="614"/>
      <c r="F29" s="615"/>
    </row>
    <row r="30" spans="1:8" s="612" customFormat="1" ht="28" x14ac:dyDescent="0.3">
      <c r="A30" s="931"/>
      <c r="B30" s="617" t="s">
        <v>19</v>
      </c>
      <c r="C30" s="933"/>
      <c r="D30" s="614">
        <v>0.05</v>
      </c>
      <c r="E30" s="614">
        <v>0.05</v>
      </c>
      <c r="F30" s="615"/>
    </row>
    <row r="31" spans="1:8" s="612" customFormat="1" ht="28" x14ac:dyDescent="0.3">
      <c r="A31" s="931"/>
      <c r="B31" s="617" t="s">
        <v>21</v>
      </c>
      <c r="C31" s="933"/>
      <c r="D31" s="614"/>
      <c r="E31" s="614"/>
      <c r="F31" s="615"/>
    </row>
    <row r="32" spans="1:8" ht="14.5" thickBot="1" x14ac:dyDescent="0.35">
      <c r="A32" s="932"/>
      <c r="B32" s="618" t="s">
        <v>220</v>
      </c>
      <c r="C32" s="934"/>
      <c r="D32" s="619"/>
      <c r="E32" s="619"/>
      <c r="F32" s="620"/>
    </row>
    <row r="33" spans="1:40" ht="14.5" thickBot="1" x14ac:dyDescent="0.35">
      <c r="A33" s="627"/>
      <c r="B33" s="618" t="s">
        <v>76</v>
      </c>
      <c r="C33" s="621"/>
      <c r="D33" s="622">
        <v>50.947000000000003</v>
      </c>
      <c r="E33" s="622"/>
      <c r="F33" s="623"/>
    </row>
    <row r="34" spans="1:40" s="574" customFormat="1" x14ac:dyDescent="0.3">
      <c r="A34" s="628" t="s">
        <v>34</v>
      </c>
      <c r="B34" s="629" t="s">
        <v>55</v>
      </c>
      <c r="C34" s="630"/>
      <c r="D34" s="631">
        <f t="shared" ref="D34:E34" si="2">((D37/D38)-(D35/D36))*D36</f>
        <v>-177.09034000469259</v>
      </c>
      <c r="E34" s="631">
        <f t="shared" si="2"/>
        <v>-9278.8737981144623</v>
      </c>
      <c r="F34" s="632"/>
    </row>
    <row r="35" spans="1:40" ht="56" x14ac:dyDescent="0.3">
      <c r="A35" s="918" t="s">
        <v>225</v>
      </c>
      <c r="B35" s="633" t="s">
        <v>38</v>
      </c>
      <c r="C35" s="634" t="s">
        <v>37</v>
      </c>
      <c r="D35" s="635">
        <v>93384.82</v>
      </c>
      <c r="E35" s="635">
        <v>70947.69</v>
      </c>
      <c r="F35" s="636"/>
      <c r="G35" s="591"/>
      <c r="I35" s="591"/>
    </row>
    <row r="36" spans="1:40" x14ac:dyDescent="0.3">
      <c r="A36" s="919"/>
      <c r="B36" s="633" t="s">
        <v>54</v>
      </c>
      <c r="C36" s="634" t="s">
        <v>8</v>
      </c>
      <c r="D36" s="637">
        <v>202655.7</v>
      </c>
      <c r="E36" s="637">
        <v>73142.517500000002</v>
      </c>
      <c r="F36" s="636"/>
      <c r="G36" s="591"/>
      <c r="I36" s="591"/>
    </row>
    <row r="37" spans="1:40" ht="56" x14ac:dyDescent="0.3">
      <c r="A37" s="918" t="s">
        <v>226</v>
      </c>
      <c r="B37" s="633" t="s">
        <v>39</v>
      </c>
      <c r="C37" s="634" t="s">
        <v>37</v>
      </c>
      <c r="D37" s="635">
        <v>103765.87</v>
      </c>
      <c r="E37" s="635">
        <v>62027.37</v>
      </c>
      <c r="F37" s="636"/>
      <c r="G37" s="591"/>
      <c r="I37" s="591"/>
    </row>
    <row r="38" spans="1:40" ht="14.5" thickBot="1" x14ac:dyDescent="0.35">
      <c r="A38" s="919"/>
      <c r="B38" s="638" t="s">
        <v>40</v>
      </c>
      <c r="C38" s="639" t="s">
        <v>8</v>
      </c>
      <c r="D38" s="640">
        <v>225611.6</v>
      </c>
      <c r="E38" s="640">
        <v>73567.781499999997</v>
      </c>
      <c r="F38" s="641"/>
      <c r="G38" s="591"/>
      <c r="I38" s="591"/>
    </row>
    <row r="40" spans="1:40" ht="14.5" thickBot="1" x14ac:dyDescent="0.35">
      <c r="A40" s="583" t="s">
        <v>227</v>
      </c>
      <c r="B40" s="574"/>
      <c r="F40" s="642"/>
    </row>
    <row r="41" spans="1:40" ht="14.5" thickTop="1" x14ac:dyDescent="0.3">
      <c r="A41" s="583" t="s">
        <v>228</v>
      </c>
    </row>
    <row r="42" spans="1:40" ht="27.75" customHeight="1" x14ac:dyDescent="0.3">
      <c r="B42" s="643"/>
      <c r="C42" s="643"/>
      <c r="D42" s="643"/>
      <c r="E42" s="643"/>
      <c r="F42" s="643"/>
      <c r="G42" s="643"/>
      <c r="H42" s="643"/>
      <c r="I42" s="643"/>
      <c r="J42" s="643"/>
      <c r="K42" s="643"/>
      <c r="L42" s="643"/>
      <c r="M42" s="643"/>
      <c r="N42" s="643"/>
      <c r="O42" s="643"/>
      <c r="P42" s="643"/>
      <c r="Q42" s="643"/>
      <c r="R42" s="643"/>
      <c r="S42" s="643"/>
      <c r="T42" s="643"/>
      <c r="U42" s="643"/>
      <c r="V42" s="643"/>
      <c r="W42" s="643"/>
      <c r="X42" s="643"/>
      <c r="Y42" s="643"/>
      <c r="Z42" s="643"/>
      <c r="AA42" s="643"/>
      <c r="AB42" s="643"/>
      <c r="AC42" s="643"/>
      <c r="AD42" s="643"/>
      <c r="AE42" s="643"/>
      <c r="AF42" s="643"/>
      <c r="AG42" s="643"/>
      <c r="AH42" s="643"/>
      <c r="AI42" s="643"/>
      <c r="AJ42" s="643"/>
      <c r="AK42" s="643"/>
      <c r="AL42" s="643"/>
      <c r="AM42" s="643"/>
      <c r="AN42" s="643"/>
    </row>
    <row r="43" spans="1:40" x14ac:dyDescent="0.3">
      <c r="A43" s="612"/>
      <c r="B43" s="612"/>
      <c r="C43" s="612"/>
      <c r="D43" s="612"/>
      <c r="E43" s="612"/>
      <c r="F43" s="612"/>
    </row>
    <row r="44" spans="1:40" ht="28.5" customHeight="1" x14ac:dyDescent="0.3">
      <c r="A44" s="644"/>
      <c r="B44" s="644"/>
      <c r="C44" s="644"/>
      <c r="D44" s="644"/>
      <c r="E44" s="644"/>
      <c r="F44" s="644"/>
    </row>
    <row r="45" spans="1:40" ht="33" customHeight="1" x14ac:dyDescent="0.3">
      <c r="A45" s="643"/>
      <c r="B45" s="643"/>
      <c r="C45" s="643"/>
      <c r="D45" s="643"/>
      <c r="E45" s="643"/>
      <c r="F45" s="643"/>
    </row>
    <row r="46" spans="1:40" ht="48.75" customHeight="1" x14ac:dyDescent="0.3">
      <c r="A46" s="643"/>
      <c r="B46" s="643"/>
      <c r="C46" s="643"/>
      <c r="D46" s="643"/>
      <c r="E46" s="643"/>
      <c r="F46" s="643"/>
    </row>
    <row r="47" spans="1:40" x14ac:dyDescent="0.3">
      <c r="A47" s="612"/>
      <c r="B47" s="612"/>
      <c r="C47" s="612"/>
      <c r="D47" s="612"/>
      <c r="E47" s="612"/>
      <c r="F47" s="612"/>
    </row>
    <row r="48" spans="1:40" x14ac:dyDescent="0.3">
      <c r="A48" s="616"/>
      <c r="B48" s="612"/>
      <c r="C48" s="612"/>
      <c r="D48" s="612"/>
      <c r="E48" s="612"/>
      <c r="F48" s="612"/>
    </row>
    <row r="49" spans="1:6" ht="30" customHeight="1" x14ac:dyDescent="0.3">
      <c r="A49" s="643"/>
      <c r="B49" s="643"/>
      <c r="C49" s="643"/>
      <c r="D49" s="643"/>
      <c r="E49" s="643"/>
      <c r="F49" s="643"/>
    </row>
    <row r="50" spans="1:6" ht="30" customHeight="1" x14ac:dyDescent="0.3">
      <c r="A50" s="643"/>
      <c r="B50" s="643"/>
      <c r="C50" s="643"/>
      <c r="D50" s="643"/>
      <c r="E50" s="643"/>
      <c r="F50" s="643"/>
    </row>
    <row r="51" spans="1:6" ht="33" customHeight="1" x14ac:dyDescent="0.3">
      <c r="A51" s="643"/>
      <c r="B51" s="643"/>
      <c r="C51" s="643"/>
      <c r="D51" s="643"/>
      <c r="E51" s="643"/>
      <c r="F51" s="643"/>
    </row>
    <row r="52" spans="1:6" ht="34.5" customHeight="1" x14ac:dyDescent="0.3">
      <c r="A52" s="643"/>
      <c r="B52" s="643"/>
      <c r="C52" s="643"/>
      <c r="D52" s="643"/>
      <c r="E52" s="643"/>
      <c r="F52" s="643"/>
    </row>
    <row r="53" spans="1:6" ht="63" customHeight="1" x14ac:dyDescent="0.3">
      <c r="A53" s="643"/>
      <c r="B53" s="643"/>
      <c r="C53" s="643"/>
      <c r="D53" s="643"/>
      <c r="E53" s="643"/>
      <c r="F53" s="643"/>
    </row>
    <row r="54" spans="1:6" ht="30.75" customHeight="1" x14ac:dyDescent="0.3">
      <c r="A54" s="643"/>
      <c r="B54" s="643"/>
      <c r="C54" s="643"/>
      <c r="D54" s="643"/>
      <c r="E54" s="643"/>
      <c r="F54" s="643"/>
    </row>
    <row r="55" spans="1:6" ht="43.5" customHeight="1" x14ac:dyDescent="0.3">
      <c r="A55" s="645"/>
      <c r="B55" s="645"/>
      <c r="C55" s="645"/>
      <c r="D55" s="645"/>
      <c r="E55" s="645"/>
      <c r="F55" s="645"/>
    </row>
    <row r="56" spans="1:6" ht="30" customHeight="1" x14ac:dyDescent="0.3">
      <c r="A56" s="643"/>
      <c r="B56" s="643"/>
      <c r="C56" s="643"/>
      <c r="D56" s="643"/>
      <c r="E56" s="643"/>
      <c r="F56" s="643"/>
    </row>
    <row r="57" spans="1:6" ht="45" customHeight="1" x14ac:dyDescent="0.3">
      <c r="A57" s="643"/>
      <c r="B57" s="643"/>
      <c r="C57" s="643"/>
      <c r="D57" s="643"/>
      <c r="E57" s="643"/>
      <c r="F57" s="643"/>
    </row>
    <row r="62" spans="1:6" ht="46.5" customHeight="1" x14ac:dyDescent="0.3">
      <c r="A62" s="920"/>
      <c r="B62" s="920"/>
      <c r="C62" s="920"/>
      <c r="D62" s="920"/>
      <c r="E62" s="920"/>
    </row>
    <row r="63" spans="1:6" ht="29.25" customHeight="1" x14ac:dyDescent="0.3"/>
    <row r="64" spans="1:6" x14ac:dyDescent="0.3">
      <c r="A64" s="646"/>
      <c r="B64" s="646"/>
    </row>
    <row r="65" spans="1:2" x14ac:dyDescent="0.3">
      <c r="A65" s="646"/>
      <c r="B65" s="646"/>
    </row>
  </sheetData>
  <mergeCells count="10">
    <mergeCell ref="A35:A36"/>
    <mergeCell ref="A37:A38"/>
    <mergeCell ref="A62:E62"/>
    <mergeCell ref="A1:F1"/>
    <mergeCell ref="A4:A14"/>
    <mergeCell ref="C4:C9"/>
    <mergeCell ref="C10:C14"/>
    <mergeCell ref="A18:A32"/>
    <mergeCell ref="C18:C24"/>
    <mergeCell ref="C26:C32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91F1D-B607-42AE-A932-65896FBBA17B}">
  <sheetPr>
    <tabColor theme="4" tint="0.59999389629810485"/>
  </sheetPr>
  <dimension ref="A1:K69"/>
  <sheetViews>
    <sheetView zoomScale="90" zoomScaleNormal="90" workbookViewId="0">
      <selection activeCell="J24" sqref="J24"/>
    </sheetView>
  </sheetViews>
  <sheetFormatPr defaultColWidth="9.1796875" defaultRowHeight="14" x14ac:dyDescent="0.3"/>
  <cols>
    <col min="1" max="1" width="12.54296875" style="647" customWidth="1"/>
    <col min="2" max="2" width="46.1796875" style="647" customWidth="1"/>
    <col min="3" max="3" width="11.453125" style="647" customWidth="1"/>
    <col min="4" max="4" width="16.1796875" style="647" customWidth="1"/>
    <col min="5" max="5" width="14.453125" style="647" customWidth="1"/>
    <col min="6" max="6" width="13" style="647" hidden="1" customWidth="1"/>
    <col min="7" max="7" width="9.453125" style="647" bestFit="1" customWidth="1"/>
    <col min="8" max="16384" width="9.1796875" style="647"/>
  </cols>
  <sheetData>
    <row r="1" spans="1:10" ht="53.25" customHeight="1" x14ac:dyDescent="0.35">
      <c r="A1" s="938" t="s">
        <v>229</v>
      </c>
      <c r="B1" s="938"/>
      <c r="C1" s="938"/>
      <c r="D1" s="938"/>
      <c r="E1" s="938"/>
      <c r="F1" s="938"/>
    </row>
    <row r="2" spans="1:10" s="651" customFormat="1" ht="14.5" thickBot="1" x14ac:dyDescent="0.35">
      <c r="A2" s="648" t="s">
        <v>4</v>
      </c>
      <c r="B2" s="649"/>
      <c r="C2" s="650" t="s">
        <v>5</v>
      </c>
      <c r="D2" s="650" t="s">
        <v>1</v>
      </c>
      <c r="E2" s="650" t="s">
        <v>2</v>
      </c>
      <c r="F2" s="650" t="s">
        <v>3</v>
      </c>
    </row>
    <row r="3" spans="1:10" s="651" customFormat="1" ht="14.5" thickBot="1" x14ac:dyDescent="0.35">
      <c r="A3" s="652" t="s">
        <v>15</v>
      </c>
      <c r="B3" s="653" t="s">
        <v>53</v>
      </c>
      <c r="C3" s="654"/>
      <c r="D3" s="655">
        <f>(D11-D10)*D16</f>
        <v>-46573.655730000035</v>
      </c>
      <c r="E3" s="655">
        <f>(E11-E10)*E16</f>
        <v>0</v>
      </c>
      <c r="F3" s="656">
        <f t="shared" ref="F3" si="0">(F11-F10)*F16</f>
        <v>0</v>
      </c>
    </row>
    <row r="4" spans="1:10" x14ac:dyDescent="0.3">
      <c r="A4" s="939" t="s">
        <v>225</v>
      </c>
      <c r="B4" s="657" t="s">
        <v>12</v>
      </c>
      <c r="C4" s="942" t="s">
        <v>6</v>
      </c>
      <c r="D4" s="658">
        <v>58</v>
      </c>
      <c r="E4" s="658">
        <v>42</v>
      </c>
      <c r="F4" s="659"/>
    </row>
    <row r="5" spans="1:10" ht="15" customHeight="1" x14ac:dyDescent="0.3">
      <c r="A5" s="940"/>
      <c r="B5" s="660" t="s">
        <v>50</v>
      </c>
      <c r="C5" s="942"/>
      <c r="D5" s="661">
        <v>27731</v>
      </c>
      <c r="E5" s="662">
        <v>10586</v>
      </c>
      <c r="F5" s="663"/>
    </row>
    <row r="6" spans="1:10" x14ac:dyDescent="0.3">
      <c r="A6" s="940"/>
      <c r="B6" s="660" t="s">
        <v>51</v>
      </c>
      <c r="C6" s="942"/>
      <c r="D6" s="662">
        <v>24849</v>
      </c>
      <c r="E6" s="662">
        <v>10586</v>
      </c>
      <c r="F6" s="663"/>
      <c r="I6" s="664"/>
    </row>
    <row r="7" spans="1:10" x14ac:dyDescent="0.3">
      <c r="A7" s="940"/>
      <c r="B7" s="665" t="s">
        <v>46</v>
      </c>
      <c r="C7" s="942"/>
      <c r="D7" s="662"/>
      <c r="E7" s="662"/>
      <c r="F7" s="663"/>
    </row>
    <row r="8" spans="1:10" x14ac:dyDescent="0.3">
      <c r="A8" s="940"/>
      <c r="B8" s="665" t="s">
        <v>147</v>
      </c>
      <c r="C8" s="942"/>
      <c r="D8" s="662"/>
      <c r="E8" s="662"/>
      <c r="F8" s="663"/>
    </row>
    <row r="9" spans="1:10" x14ac:dyDescent="0.3">
      <c r="A9" s="940"/>
      <c r="B9" s="665" t="s">
        <v>47</v>
      </c>
      <c r="C9" s="943"/>
      <c r="D9" s="662">
        <f>D5-D6</f>
        <v>2882</v>
      </c>
      <c r="E9" s="662">
        <f>E5-E6</f>
        <v>0</v>
      </c>
      <c r="F9" s="663"/>
      <c r="G9" s="664"/>
    </row>
    <row r="10" spans="1:10" x14ac:dyDescent="0.3">
      <c r="A10" s="940"/>
      <c r="B10" s="660" t="s">
        <v>44</v>
      </c>
      <c r="C10" s="944" t="s">
        <v>8</v>
      </c>
      <c r="D10" s="666">
        <v>234898.6</v>
      </c>
      <c r="E10" s="662">
        <v>82306.34</v>
      </c>
      <c r="F10" s="663"/>
      <c r="J10" s="664"/>
    </row>
    <row r="11" spans="1:10" x14ac:dyDescent="0.3">
      <c r="A11" s="940"/>
      <c r="B11" s="660" t="s">
        <v>52</v>
      </c>
      <c r="C11" s="945"/>
      <c r="D11" s="666">
        <v>212058.3</v>
      </c>
      <c r="E11" s="662">
        <v>82306.34</v>
      </c>
      <c r="F11" s="663"/>
      <c r="G11" s="667"/>
      <c r="I11" s="667"/>
    </row>
    <row r="12" spans="1:10" x14ac:dyDescent="0.3">
      <c r="A12" s="940"/>
      <c r="B12" s="660" t="s">
        <v>148</v>
      </c>
      <c r="C12" s="945"/>
      <c r="D12" s="668"/>
      <c r="E12" s="662"/>
      <c r="F12" s="663"/>
    </row>
    <row r="13" spans="1:10" ht="16.5" customHeight="1" x14ac:dyDescent="0.3">
      <c r="A13" s="940"/>
      <c r="B13" s="669" t="s">
        <v>48</v>
      </c>
      <c r="C13" s="945"/>
      <c r="D13" s="662"/>
      <c r="E13" s="662"/>
      <c r="F13" s="663"/>
    </row>
    <row r="14" spans="1:10" ht="16.5" customHeight="1" x14ac:dyDescent="0.3">
      <c r="A14" s="941"/>
      <c r="B14" s="669" t="s">
        <v>49</v>
      </c>
      <c r="C14" s="946"/>
      <c r="D14" s="670">
        <f t="shared" ref="D14" si="1">D10-D11</f>
        <v>22840.300000000017</v>
      </c>
      <c r="E14" s="670">
        <f>E10-E11</f>
        <v>0</v>
      </c>
      <c r="F14" s="663"/>
      <c r="G14" s="664"/>
    </row>
    <row r="15" spans="1:10" ht="28.5" customHeight="1" x14ac:dyDescent="0.3">
      <c r="A15" s="671" t="s">
        <v>225</v>
      </c>
      <c r="B15" s="669" t="s">
        <v>149</v>
      </c>
      <c r="C15" s="672"/>
      <c r="D15" s="673"/>
      <c r="E15" s="673"/>
      <c r="F15" s="674"/>
      <c r="G15" s="664"/>
    </row>
    <row r="16" spans="1:10" ht="35.25" customHeight="1" thickBot="1" x14ac:dyDescent="0.35">
      <c r="A16" s="671" t="s">
        <v>225</v>
      </c>
      <c r="B16" s="675" t="s">
        <v>45</v>
      </c>
      <c r="C16" s="676" t="s">
        <v>9</v>
      </c>
      <c r="D16" s="677">
        <v>2.0390999999999999</v>
      </c>
      <c r="E16" s="677">
        <v>4.16</v>
      </c>
      <c r="F16" s="678"/>
      <c r="G16" s="664"/>
      <c r="I16" s="679"/>
    </row>
    <row r="17" spans="1:6" s="651" customFormat="1" ht="28.5" thickBot="1" x14ac:dyDescent="0.35">
      <c r="A17" s="680" t="s">
        <v>16</v>
      </c>
      <c r="B17" s="681" t="s">
        <v>43</v>
      </c>
      <c r="C17" s="682"/>
      <c r="D17" s="683">
        <f>D21*D28+D24*D31</f>
        <v>1810.607</v>
      </c>
      <c r="E17" s="683">
        <f>E21*E28</f>
        <v>198.69000000000003</v>
      </c>
      <c r="F17" s="684" t="e">
        <f>SUM(F19*F26,#REF!*#REF!,F20*F27,F21*F28,F22*F29,F23*F30)</f>
        <v>#REF!</v>
      </c>
    </row>
    <row r="18" spans="1:6" s="688" customFormat="1" ht="48.75" customHeight="1" x14ac:dyDescent="0.3">
      <c r="A18" s="947" t="s">
        <v>225</v>
      </c>
      <c r="B18" s="685" t="s">
        <v>41</v>
      </c>
      <c r="C18" s="950" t="s">
        <v>22</v>
      </c>
      <c r="D18" s="686"/>
      <c r="E18" s="686"/>
      <c r="F18" s="687"/>
    </row>
    <row r="19" spans="1:6" s="688" customFormat="1" x14ac:dyDescent="0.3">
      <c r="A19" s="948"/>
      <c r="B19" s="689" t="s">
        <v>214</v>
      </c>
      <c r="C19" s="950"/>
      <c r="D19" s="690"/>
      <c r="E19" s="690"/>
      <c r="F19" s="691"/>
    </row>
    <row r="20" spans="1:6" s="688" customFormat="1" ht="18.75" customHeight="1" x14ac:dyDescent="0.3">
      <c r="A20" s="948"/>
      <c r="B20" s="692" t="s">
        <v>17</v>
      </c>
      <c r="C20" s="950"/>
      <c r="D20" s="690"/>
      <c r="E20" s="690"/>
      <c r="F20" s="691"/>
    </row>
    <row r="21" spans="1:6" s="688" customFormat="1" ht="16" x14ac:dyDescent="0.3">
      <c r="A21" s="948"/>
      <c r="B21" s="689" t="s">
        <v>75</v>
      </c>
      <c r="C21" s="950"/>
      <c r="D21" s="690">
        <f>4280+345</f>
        <v>4625</v>
      </c>
      <c r="E21" s="690">
        <v>3973.8</v>
      </c>
      <c r="F21" s="691"/>
    </row>
    <row r="22" spans="1:6" s="688" customFormat="1" ht="17.25" customHeight="1" x14ac:dyDescent="0.3">
      <c r="A22" s="948"/>
      <c r="B22" s="692" t="s">
        <v>20</v>
      </c>
      <c r="C22" s="950"/>
      <c r="D22" s="690"/>
      <c r="E22" s="690"/>
      <c r="F22" s="691"/>
    </row>
    <row r="23" spans="1:6" s="688" customFormat="1" ht="14.5" thickBot="1" x14ac:dyDescent="0.35">
      <c r="A23" s="948"/>
      <c r="B23" s="693" t="s">
        <v>217</v>
      </c>
      <c r="C23" s="951"/>
      <c r="D23" s="694"/>
      <c r="E23" s="694"/>
      <c r="F23" s="695"/>
    </row>
    <row r="24" spans="1:6" s="688" customFormat="1" ht="14.5" thickBot="1" x14ac:dyDescent="0.35">
      <c r="A24" s="948"/>
      <c r="B24" s="693" t="s">
        <v>69</v>
      </c>
      <c r="C24" s="696"/>
      <c r="D24" s="697">
        <v>31</v>
      </c>
      <c r="E24" s="697"/>
      <c r="F24" s="698"/>
    </row>
    <row r="25" spans="1:6" s="688" customFormat="1" ht="28" x14ac:dyDescent="0.3">
      <c r="A25" s="948"/>
      <c r="B25" s="699" t="s">
        <v>42</v>
      </c>
      <c r="C25" s="952" t="s">
        <v>33</v>
      </c>
      <c r="D25" s="700"/>
      <c r="E25" s="700"/>
      <c r="F25" s="701"/>
    </row>
    <row r="26" spans="1:6" s="688" customFormat="1" x14ac:dyDescent="0.3">
      <c r="A26" s="948"/>
      <c r="B26" s="689" t="s">
        <v>0</v>
      </c>
      <c r="C26" s="950"/>
      <c r="D26" s="690"/>
      <c r="E26" s="690"/>
      <c r="F26" s="691"/>
    </row>
    <row r="27" spans="1:6" s="688" customFormat="1" ht="15" customHeight="1" x14ac:dyDescent="0.3">
      <c r="A27" s="948"/>
      <c r="B27" s="692" t="s">
        <v>17</v>
      </c>
      <c r="C27" s="950"/>
      <c r="D27" s="690"/>
      <c r="E27" s="690"/>
      <c r="F27" s="691"/>
    </row>
    <row r="28" spans="1:6" s="688" customFormat="1" ht="31.5" customHeight="1" x14ac:dyDescent="0.3">
      <c r="A28" s="948"/>
      <c r="B28" s="692" t="s">
        <v>19</v>
      </c>
      <c r="C28" s="950"/>
      <c r="D28" s="690">
        <v>0.05</v>
      </c>
      <c r="E28" s="690">
        <v>0.05</v>
      </c>
      <c r="F28" s="691"/>
    </row>
    <row r="29" spans="1:6" s="688" customFormat="1" ht="33" customHeight="1" x14ac:dyDescent="0.3">
      <c r="A29" s="948"/>
      <c r="B29" s="692" t="s">
        <v>21</v>
      </c>
      <c r="C29" s="950"/>
      <c r="D29" s="690"/>
      <c r="E29" s="690"/>
      <c r="F29" s="691"/>
    </row>
    <row r="30" spans="1:6" ht="14.5" thickBot="1" x14ac:dyDescent="0.35">
      <c r="A30" s="949"/>
      <c r="B30" s="693" t="s">
        <v>220</v>
      </c>
      <c r="C30" s="951"/>
      <c r="D30" s="694"/>
      <c r="E30" s="694"/>
      <c r="F30" s="695"/>
    </row>
    <row r="31" spans="1:6" ht="14.5" thickBot="1" x14ac:dyDescent="0.35">
      <c r="A31" s="702"/>
      <c r="B31" s="693" t="s">
        <v>76</v>
      </c>
      <c r="C31" s="696"/>
      <c r="D31" s="697">
        <v>50.947000000000003</v>
      </c>
      <c r="E31" s="697"/>
      <c r="F31" s="698"/>
    </row>
    <row r="32" spans="1:6" s="651" customFormat="1" x14ac:dyDescent="0.3">
      <c r="A32" s="703" t="s">
        <v>34</v>
      </c>
      <c r="B32" s="704" t="s">
        <v>55</v>
      </c>
      <c r="C32" s="705"/>
      <c r="D32" s="706">
        <f t="shared" ref="D32:E32" si="2">((D35/D36)-(D33/D34))*D34</f>
        <v>-15565.878185714573</v>
      </c>
      <c r="E32" s="706">
        <f t="shared" si="2"/>
        <v>-25858.703146507996</v>
      </c>
      <c r="F32" s="707"/>
    </row>
    <row r="33" spans="1:11" ht="56" x14ac:dyDescent="0.3">
      <c r="A33" s="936" t="s">
        <v>230</v>
      </c>
      <c r="B33" s="708" t="s">
        <v>38</v>
      </c>
      <c r="C33" s="709" t="s">
        <v>37</v>
      </c>
      <c r="D33" s="710">
        <v>107829.53</v>
      </c>
      <c r="E33" s="710">
        <v>89433.91</v>
      </c>
      <c r="F33" s="711"/>
      <c r="G33" s="667"/>
      <c r="I33" s="667"/>
    </row>
    <row r="34" spans="1:11" x14ac:dyDescent="0.3">
      <c r="A34" s="937"/>
      <c r="B34" s="708" t="s">
        <v>54</v>
      </c>
      <c r="C34" s="709" t="s">
        <v>8</v>
      </c>
      <c r="D34" s="712">
        <v>212058.3</v>
      </c>
      <c r="E34" s="712">
        <v>82306.335000000006</v>
      </c>
      <c r="F34" s="711"/>
      <c r="G34" s="667"/>
      <c r="I34" s="667"/>
      <c r="K34" s="679"/>
    </row>
    <row r="35" spans="1:11" ht="56" x14ac:dyDescent="0.3">
      <c r="A35" s="936" t="s">
        <v>231</v>
      </c>
      <c r="B35" s="708" t="s">
        <v>39</v>
      </c>
      <c r="C35" s="709" t="s">
        <v>37</v>
      </c>
      <c r="D35" s="710">
        <v>100315.01</v>
      </c>
      <c r="E35" s="710">
        <v>59723.85</v>
      </c>
      <c r="F35" s="711"/>
      <c r="G35" s="667"/>
      <c r="I35" s="667"/>
    </row>
    <row r="36" spans="1:11" ht="14.5" thickBot="1" x14ac:dyDescent="0.35">
      <c r="A36" s="937"/>
      <c r="B36" s="713" t="s">
        <v>40</v>
      </c>
      <c r="C36" s="714" t="s">
        <v>8</v>
      </c>
      <c r="D36" s="715">
        <v>230563.5</v>
      </c>
      <c r="E36" s="715">
        <v>77320.255000000005</v>
      </c>
      <c r="F36" s="716"/>
      <c r="G36" s="667"/>
      <c r="I36" s="667"/>
    </row>
    <row r="38" spans="1:11" ht="14.5" thickBot="1" x14ac:dyDescent="0.35">
      <c r="A38" s="647" t="s">
        <v>227</v>
      </c>
      <c r="B38" s="651"/>
      <c r="F38" s="717"/>
    </row>
    <row r="39" spans="1:11" ht="14.5" thickTop="1" x14ac:dyDescent="0.3">
      <c r="A39" s="647" t="s">
        <v>228</v>
      </c>
    </row>
    <row r="40" spans="1:11" ht="33" customHeight="1" x14ac:dyDescent="0.3">
      <c r="A40" s="718"/>
      <c r="B40" s="718"/>
      <c r="C40" s="718"/>
      <c r="D40" s="718"/>
      <c r="E40" s="718"/>
      <c r="F40" s="718"/>
    </row>
    <row r="41" spans="1:11" x14ac:dyDescent="0.3">
      <c r="A41" s="688"/>
      <c r="B41" s="688"/>
      <c r="C41" s="688"/>
      <c r="D41" s="688"/>
      <c r="E41" s="688"/>
      <c r="F41" s="688"/>
    </row>
    <row r="42" spans="1:11" ht="28.5" customHeight="1" x14ac:dyDescent="0.3">
      <c r="A42" s="719"/>
      <c r="B42" s="719"/>
      <c r="C42" s="719"/>
      <c r="D42" s="719"/>
      <c r="E42" s="719"/>
      <c r="F42" s="719"/>
    </row>
    <row r="43" spans="1:11" ht="33" customHeight="1" x14ac:dyDescent="0.3">
      <c r="A43" s="718"/>
      <c r="B43" s="718"/>
      <c r="C43" s="718"/>
      <c r="D43" s="718"/>
      <c r="E43" s="718"/>
      <c r="F43" s="718"/>
    </row>
    <row r="44" spans="1:11" ht="48.75" customHeight="1" x14ac:dyDescent="0.3">
      <c r="A44" s="718"/>
      <c r="B44" s="718"/>
      <c r="C44" s="718"/>
      <c r="D44" s="718"/>
      <c r="E44" s="718"/>
      <c r="F44" s="718"/>
    </row>
    <row r="45" spans="1:11" x14ac:dyDescent="0.3">
      <c r="A45" s="688"/>
      <c r="B45" s="688"/>
      <c r="C45" s="688"/>
      <c r="D45" s="688"/>
      <c r="E45" s="688"/>
      <c r="F45" s="688"/>
    </row>
    <row r="46" spans="1:11" x14ac:dyDescent="0.3">
      <c r="A46" s="720"/>
      <c r="B46" s="688"/>
      <c r="C46" s="688"/>
      <c r="D46" s="688"/>
      <c r="E46" s="688"/>
      <c r="F46" s="688"/>
    </row>
    <row r="47" spans="1:11" ht="30" customHeight="1" x14ac:dyDescent="0.3">
      <c r="A47" s="718"/>
      <c r="B47" s="718"/>
      <c r="C47" s="718"/>
      <c r="D47" s="718"/>
      <c r="E47" s="718"/>
      <c r="F47" s="718"/>
    </row>
    <row r="48" spans="1:11" ht="30" customHeight="1" x14ac:dyDescent="0.3">
      <c r="A48" s="718"/>
      <c r="B48" s="718"/>
      <c r="C48" s="718"/>
      <c r="D48" s="718"/>
      <c r="E48" s="718"/>
      <c r="F48" s="718"/>
    </row>
    <row r="49" spans="1:6" ht="33" customHeight="1" x14ac:dyDescent="0.3">
      <c r="A49" s="718"/>
      <c r="B49" s="718"/>
      <c r="C49" s="718"/>
      <c r="D49" s="718"/>
      <c r="E49" s="718"/>
      <c r="F49" s="718"/>
    </row>
    <row r="50" spans="1:6" ht="34.5" customHeight="1" x14ac:dyDescent="0.3">
      <c r="A50" s="718"/>
      <c r="B50" s="718"/>
      <c r="C50" s="718"/>
      <c r="D50" s="718"/>
      <c r="E50" s="718"/>
      <c r="F50" s="718"/>
    </row>
    <row r="51" spans="1:6" ht="63" customHeight="1" x14ac:dyDescent="0.3">
      <c r="A51" s="718"/>
      <c r="B51" s="718"/>
      <c r="C51" s="718"/>
      <c r="D51" s="718"/>
      <c r="E51" s="718"/>
      <c r="F51" s="718"/>
    </row>
    <row r="52" spans="1:6" ht="30.75" customHeight="1" x14ac:dyDescent="0.3">
      <c r="A52" s="718"/>
      <c r="B52" s="718"/>
      <c r="C52" s="718"/>
      <c r="D52" s="718"/>
      <c r="E52" s="718"/>
      <c r="F52" s="718"/>
    </row>
    <row r="53" spans="1:6" ht="43.5" customHeight="1" x14ac:dyDescent="0.3">
      <c r="A53" s="721"/>
      <c r="B53" s="721"/>
      <c r="C53" s="721"/>
      <c r="D53" s="721"/>
      <c r="E53" s="721"/>
      <c r="F53" s="721"/>
    </row>
    <row r="54" spans="1:6" ht="30" customHeight="1" x14ac:dyDescent="0.3">
      <c r="A54" s="688"/>
      <c r="B54" s="688"/>
      <c r="C54" s="688"/>
      <c r="D54" s="688"/>
      <c r="E54" s="688"/>
      <c r="F54" s="688"/>
    </row>
    <row r="55" spans="1:6" ht="45" customHeight="1" x14ac:dyDescent="0.3">
      <c r="A55" s="688"/>
      <c r="B55" s="688"/>
      <c r="C55" s="688"/>
      <c r="D55" s="688"/>
      <c r="E55" s="688"/>
      <c r="F55" s="688"/>
    </row>
    <row r="60" spans="1:6" ht="46.5" customHeight="1" x14ac:dyDescent="0.3">
      <c r="A60" s="722"/>
      <c r="B60" s="722"/>
      <c r="C60" s="722"/>
      <c r="D60" s="722"/>
      <c r="E60" s="722"/>
    </row>
    <row r="61" spans="1:6" ht="29.25" customHeight="1" x14ac:dyDescent="0.3"/>
    <row r="62" spans="1:6" x14ac:dyDescent="0.3">
      <c r="A62" s="723"/>
      <c r="B62" s="723"/>
    </row>
    <row r="63" spans="1:6" x14ac:dyDescent="0.3">
      <c r="A63" s="723"/>
      <c r="B63" s="723"/>
    </row>
    <row r="65" s="647" customFormat="1" x14ac:dyDescent="0.3"/>
    <row r="66" s="647" customFormat="1" x14ac:dyDescent="0.3"/>
    <row r="67" s="647" customFormat="1" x14ac:dyDescent="0.3"/>
    <row r="68" s="647" customFormat="1" x14ac:dyDescent="0.3"/>
    <row r="69" s="647" customFormat="1" x14ac:dyDescent="0.3"/>
  </sheetData>
  <mergeCells count="9">
    <mergeCell ref="A33:A34"/>
    <mergeCell ref="A35:A36"/>
    <mergeCell ref="A1:F1"/>
    <mergeCell ref="A4:A14"/>
    <mergeCell ref="C4:C9"/>
    <mergeCell ref="C10:C14"/>
    <mergeCell ref="A18:A30"/>
    <mergeCell ref="C18:C23"/>
    <mergeCell ref="C25:C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C608-39EF-429F-80E3-2C4ADA294F0F}">
  <sheetPr>
    <pageSetUpPr fitToPage="1"/>
  </sheetPr>
  <dimension ref="A3:T9"/>
  <sheetViews>
    <sheetView zoomScale="90" zoomScaleNormal="90" workbookViewId="0">
      <selection activeCell="E22" sqref="E22"/>
    </sheetView>
  </sheetViews>
  <sheetFormatPr defaultRowHeight="14.5" x14ac:dyDescent="0.35"/>
  <cols>
    <col min="1" max="1" width="60" bestFit="1" customWidth="1"/>
    <col min="2" max="2" width="16.26953125" bestFit="1" customWidth="1"/>
    <col min="3" max="3" width="9.81640625" bestFit="1" customWidth="1"/>
    <col min="4" max="4" width="10.26953125" bestFit="1" customWidth="1"/>
    <col min="5" max="6" width="9.81640625" bestFit="1" customWidth="1"/>
    <col min="7" max="7" width="12.81640625" bestFit="1" customWidth="1"/>
    <col min="8" max="8" width="13" bestFit="1" customWidth="1"/>
    <col min="9" max="9" width="9.81640625" bestFit="1" customWidth="1"/>
    <col min="10" max="10" width="16.1796875" bestFit="1" customWidth="1"/>
    <col min="11" max="11" width="10.453125" bestFit="1" customWidth="1"/>
    <col min="12" max="12" width="9.81640625" bestFit="1" customWidth="1"/>
    <col min="13" max="13" width="13.54296875" bestFit="1" customWidth="1"/>
    <col min="14" max="14" width="12.54296875" bestFit="1" customWidth="1"/>
    <col min="15" max="15" width="10.453125" bestFit="1" customWidth="1"/>
    <col min="16" max="16" width="15.7265625" bestFit="1" customWidth="1"/>
    <col min="17" max="17" width="12.26953125" bestFit="1" customWidth="1"/>
    <col min="18" max="18" width="10.453125" bestFit="1" customWidth="1"/>
    <col min="19" max="19" width="15.453125" bestFit="1" customWidth="1"/>
    <col min="20" max="20" width="11.54296875" bestFit="1" customWidth="1"/>
    <col min="21" max="21" width="9.81640625" bestFit="1" customWidth="1"/>
    <col min="22" max="22" width="16.1796875" bestFit="1" customWidth="1"/>
    <col min="23" max="23" width="10.453125" bestFit="1" customWidth="1"/>
    <col min="24" max="24" width="9.81640625" bestFit="1" customWidth="1"/>
    <col min="25" max="25" width="13.54296875" bestFit="1" customWidth="1"/>
    <col min="26" max="26" width="12.54296875" bestFit="1" customWidth="1"/>
    <col min="27" max="27" width="10.453125" bestFit="1" customWidth="1"/>
    <col min="28" max="28" width="15.7265625" bestFit="1" customWidth="1"/>
    <col min="29" max="29" width="12.26953125" bestFit="1" customWidth="1"/>
    <col min="30" max="30" width="10.453125" bestFit="1" customWidth="1"/>
    <col min="31" max="31" width="15.453125" bestFit="1" customWidth="1"/>
    <col min="32" max="32" width="11.54296875" bestFit="1" customWidth="1"/>
  </cols>
  <sheetData>
    <row r="3" spans="1:20" x14ac:dyDescent="0.35">
      <c r="A3" s="192" t="s">
        <v>115</v>
      </c>
      <c r="B3" s="192" t="s">
        <v>114</v>
      </c>
    </row>
    <row r="4" spans="1:20" x14ac:dyDescent="0.35">
      <c r="B4" t="s">
        <v>232</v>
      </c>
      <c r="D4" t="s">
        <v>262</v>
      </c>
      <c r="E4" t="s">
        <v>237</v>
      </c>
      <c r="G4" t="s">
        <v>263</v>
      </c>
      <c r="H4" t="s">
        <v>242</v>
      </c>
      <c r="J4" t="s">
        <v>264</v>
      </c>
      <c r="K4" t="s">
        <v>247</v>
      </c>
      <c r="M4" t="s">
        <v>265</v>
      </c>
      <c r="N4" t="s">
        <v>252</v>
      </c>
      <c r="P4" t="s">
        <v>266</v>
      </c>
      <c r="Q4" t="s">
        <v>257</v>
      </c>
      <c r="S4" t="s">
        <v>267</v>
      </c>
      <c r="T4" t="s">
        <v>113</v>
      </c>
    </row>
    <row r="5" spans="1:20" x14ac:dyDescent="0.35">
      <c r="A5" s="192" t="s">
        <v>112</v>
      </c>
      <c r="B5" t="s">
        <v>88</v>
      </c>
      <c r="C5" t="s">
        <v>111</v>
      </c>
      <c r="E5" t="s">
        <v>88</v>
      </c>
      <c r="F5" t="s">
        <v>111</v>
      </c>
      <c r="H5" t="s">
        <v>88</v>
      </c>
      <c r="I5" t="s">
        <v>111</v>
      </c>
      <c r="K5" t="s">
        <v>88</v>
      </c>
      <c r="L5" t="s">
        <v>111</v>
      </c>
      <c r="N5" t="s">
        <v>88</v>
      </c>
      <c r="O5" t="s">
        <v>111</v>
      </c>
      <c r="Q5" t="s">
        <v>88</v>
      </c>
      <c r="R5" t="s">
        <v>111</v>
      </c>
    </row>
    <row r="6" spans="1:20" ht="50.5" customHeight="1" x14ac:dyDescent="0.35">
      <c r="A6" s="291" t="s">
        <v>87</v>
      </c>
      <c r="B6" s="292">
        <v>-350.79802999998037</v>
      </c>
      <c r="C6" s="292">
        <v>0</v>
      </c>
      <c r="D6" s="292">
        <v>-350.79802999998037</v>
      </c>
      <c r="E6" s="292">
        <v>32.536609999965975</v>
      </c>
      <c r="F6" s="292">
        <v>0</v>
      </c>
      <c r="G6" s="292">
        <v>32.536609999965975</v>
      </c>
      <c r="H6" s="292">
        <v>-764.54076000003101</v>
      </c>
      <c r="I6" s="292">
        <v>0</v>
      </c>
      <c r="J6" s="292">
        <v>-764.54076000003101</v>
      </c>
      <c r="K6" s="292">
        <v>-19837.667199999989</v>
      </c>
      <c r="L6" s="292">
        <v>-2664.9439650000045</v>
      </c>
      <c r="M6" s="292">
        <v>-22502.611164999995</v>
      </c>
      <c r="N6" s="292">
        <v>-47741.363999999994</v>
      </c>
      <c r="O6" s="292">
        <v>-12068.305250000012</v>
      </c>
      <c r="P6" s="292">
        <v>-59809.669250000006</v>
      </c>
      <c r="Q6" s="292">
        <v>-46573.655730000035</v>
      </c>
      <c r="R6" s="292">
        <v>0</v>
      </c>
      <c r="S6" s="292">
        <v>-46573.655730000035</v>
      </c>
      <c r="T6" s="293">
        <v>-129968.73832500007</v>
      </c>
    </row>
    <row r="7" spans="1:20" ht="50.5" customHeight="1" x14ac:dyDescent="0.35">
      <c r="A7" s="291" t="s">
        <v>89</v>
      </c>
      <c r="B7" s="292">
        <v>1988.857</v>
      </c>
      <c r="C7" s="292">
        <v>187.95000000000002</v>
      </c>
      <c r="D7" s="292">
        <v>2176.8069999999998</v>
      </c>
      <c r="E7" s="292">
        <v>1973.7</v>
      </c>
      <c r="F7" s="292">
        <v>182.58</v>
      </c>
      <c r="G7" s="292">
        <v>2156.2800000000002</v>
      </c>
      <c r="H7" s="292">
        <v>1861.16</v>
      </c>
      <c r="I7" s="292">
        <v>202.27</v>
      </c>
      <c r="J7" s="292">
        <v>2063.4300000000003</v>
      </c>
      <c r="K7" s="292">
        <v>1951.5669834999999</v>
      </c>
      <c r="L7" s="292">
        <v>263.1094215</v>
      </c>
      <c r="M7" s="292">
        <v>2214.6764049999997</v>
      </c>
      <c r="N7" s="292">
        <v>2171.16</v>
      </c>
      <c r="O7" s="292">
        <v>275.66000000000003</v>
      </c>
      <c r="P7" s="292">
        <v>2446.8199999999997</v>
      </c>
      <c r="Q7" s="292">
        <v>1810.607</v>
      </c>
      <c r="R7" s="292">
        <v>198.69000000000003</v>
      </c>
      <c r="S7" s="292">
        <v>2009.297</v>
      </c>
      <c r="T7" s="293">
        <v>13067.310405</v>
      </c>
    </row>
    <row r="8" spans="1:20" ht="50.5" customHeight="1" x14ac:dyDescent="0.35">
      <c r="A8" s="291" t="s">
        <v>90</v>
      </c>
      <c r="B8" s="292">
        <v>23411.23102734752</v>
      </c>
      <c r="C8" s="292">
        <v>21773.431308221123</v>
      </c>
      <c r="D8" s="292">
        <v>45184.662335568646</v>
      </c>
      <c r="E8" s="292">
        <v>24315.886005829096</v>
      </c>
      <c r="F8" s="292">
        <v>19274.657712085082</v>
      </c>
      <c r="G8" s="292">
        <v>43590.543717914174</v>
      </c>
      <c r="H8" s="292">
        <v>22813.374033570635</v>
      </c>
      <c r="I8" s="292">
        <v>14464.588850319933</v>
      </c>
      <c r="J8" s="292">
        <v>37277.96288389057</v>
      </c>
      <c r="K8" s="292">
        <v>24980.847711878083</v>
      </c>
      <c r="L8" s="292">
        <v>13011.292849191132</v>
      </c>
      <c r="M8" s="292">
        <v>37992.140561069216</v>
      </c>
      <c r="N8" s="292">
        <v>-177.09034000469259</v>
      </c>
      <c r="O8" s="292">
        <v>-9278.8737981144623</v>
      </c>
      <c r="P8" s="292">
        <v>-9455.9641381191541</v>
      </c>
      <c r="Q8" s="292">
        <v>-15565.878185714573</v>
      </c>
      <c r="R8" s="292">
        <v>-25858.703146507996</v>
      </c>
      <c r="S8" s="292">
        <v>-41424.581332222573</v>
      </c>
      <c r="T8" s="293">
        <v>113164.76402810094</v>
      </c>
    </row>
    <row r="9" spans="1:20" x14ac:dyDescent="0.35">
      <c r="A9" s="193" t="s">
        <v>113</v>
      </c>
      <c r="B9" s="194">
        <v>25049.28999734754</v>
      </c>
      <c r="C9" s="194">
        <v>21961.381308221124</v>
      </c>
      <c r="D9" s="194">
        <v>47010.671305568663</v>
      </c>
      <c r="E9" s="194">
        <v>26322.122615829063</v>
      </c>
      <c r="F9" s="194">
        <v>19457.237712085083</v>
      </c>
      <c r="G9" s="194">
        <v>45779.360327914139</v>
      </c>
      <c r="H9" s="194">
        <v>23909.993273570602</v>
      </c>
      <c r="I9" s="194">
        <v>14666.858850319933</v>
      </c>
      <c r="J9" s="194">
        <v>38576.852123890538</v>
      </c>
      <c r="K9" s="194">
        <v>7094.7474953780948</v>
      </c>
      <c r="L9" s="194">
        <v>10609.458305691127</v>
      </c>
      <c r="M9" s="194">
        <v>17704.20580106922</v>
      </c>
      <c r="N9" s="194">
        <v>-45747.294340004693</v>
      </c>
      <c r="O9" s="194">
        <v>-21071.519048114475</v>
      </c>
      <c r="P9" s="194">
        <v>-66818.813388119161</v>
      </c>
      <c r="Q9" s="194">
        <v>-60328.926915714612</v>
      </c>
      <c r="R9" s="194">
        <v>-25660.013146507998</v>
      </c>
      <c r="S9" s="194">
        <v>-85988.940062222609</v>
      </c>
      <c r="T9" s="194">
        <v>-3736.6638918991375</v>
      </c>
    </row>
  </sheetData>
  <pageMargins left="0.7" right="0.7" top="0.75" bottom="0.75" header="0.3" footer="0.3"/>
  <pageSetup paperSize="9" scale="57" orientation="landscape" horizontalDpi="300" verticalDpi="300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57EFA-B64F-4032-978A-329C2B720EC5}">
  <dimension ref="B1:M703"/>
  <sheetViews>
    <sheetView zoomScale="70" zoomScaleNormal="70" workbookViewId="0">
      <pane ySplit="5" topLeftCell="A650" activePane="bottomLeft" state="frozen"/>
      <selection pane="bottomLeft" activeCell="I654" sqref="I654"/>
    </sheetView>
  </sheetViews>
  <sheetFormatPr defaultRowHeight="14.5" x14ac:dyDescent="0.35"/>
  <cols>
    <col min="1" max="1" width="5.453125" customWidth="1"/>
    <col min="2" max="2" width="49.26953125" customWidth="1"/>
    <col min="3" max="3" width="37.54296875" customWidth="1"/>
    <col min="4" max="4" width="13.453125" style="300" customWidth="1"/>
    <col min="5" max="5" width="18.453125" style="299" bestFit="1" customWidth="1"/>
    <col min="6" max="6" width="13.7265625" style="299" customWidth="1"/>
    <col min="7" max="7" width="23" style="299" bestFit="1" customWidth="1"/>
    <col min="8" max="13" width="9.1796875" style="299"/>
  </cols>
  <sheetData>
    <row r="1" spans="2:7" x14ac:dyDescent="0.35">
      <c r="B1" s="953" t="s">
        <v>56</v>
      </c>
      <c r="C1" s="953"/>
      <c r="D1" s="953"/>
      <c r="E1" s="953"/>
      <c r="F1" s="953"/>
      <c r="G1" s="953"/>
    </row>
    <row r="2" spans="2:7" x14ac:dyDescent="0.35">
      <c r="B2" s="953"/>
      <c r="C2" s="953"/>
      <c r="D2" s="953"/>
      <c r="E2" s="953"/>
      <c r="F2" s="953"/>
      <c r="G2" s="953"/>
    </row>
    <row r="5" spans="2:7" ht="15.5" x14ac:dyDescent="0.35">
      <c r="B5" s="296" t="s">
        <v>83</v>
      </c>
      <c r="C5" s="296" t="s">
        <v>5</v>
      </c>
      <c r="D5" s="301" t="s">
        <v>84</v>
      </c>
      <c r="E5" s="302" t="s">
        <v>85</v>
      </c>
      <c r="F5" s="302" t="s">
        <v>86</v>
      </c>
      <c r="G5" s="302" t="s">
        <v>4</v>
      </c>
    </row>
    <row r="6" spans="2:7" ht="42" x14ac:dyDescent="0.35">
      <c r="B6" s="297" t="s">
        <v>87</v>
      </c>
      <c r="C6" s="64"/>
      <c r="D6" s="303">
        <v>-11096.023840000018</v>
      </c>
      <c r="E6" s="288" t="s">
        <v>88</v>
      </c>
      <c r="F6" s="288" t="s">
        <v>110</v>
      </c>
      <c r="G6" s="288" t="s">
        <v>7</v>
      </c>
    </row>
    <row r="7" spans="2:7" x14ac:dyDescent="0.35">
      <c r="B7" s="2" t="s">
        <v>12</v>
      </c>
      <c r="C7" s="184" t="s">
        <v>6</v>
      </c>
      <c r="D7" s="304">
        <v>54</v>
      </c>
      <c r="E7" s="288" t="s">
        <v>88</v>
      </c>
      <c r="F7" s="288" t="s">
        <v>110</v>
      </c>
      <c r="G7" s="288" t="s">
        <v>7</v>
      </c>
    </row>
    <row r="8" spans="2:7" x14ac:dyDescent="0.35">
      <c r="B8" s="4" t="s">
        <v>50</v>
      </c>
      <c r="C8" s="184" t="s">
        <v>6</v>
      </c>
      <c r="D8" s="304">
        <v>20717</v>
      </c>
      <c r="E8" s="288" t="s">
        <v>88</v>
      </c>
      <c r="F8" s="288" t="s">
        <v>110</v>
      </c>
      <c r="G8" s="288" t="s">
        <v>7</v>
      </c>
    </row>
    <row r="9" spans="2:7" x14ac:dyDescent="0.35">
      <c r="B9" s="4" t="s">
        <v>51</v>
      </c>
      <c r="C9" s="184" t="s">
        <v>6</v>
      </c>
      <c r="D9" s="304">
        <v>19697</v>
      </c>
      <c r="E9" s="288" t="s">
        <v>88</v>
      </c>
      <c r="F9" s="288" t="s">
        <v>110</v>
      </c>
      <c r="G9" s="288" t="s">
        <v>7</v>
      </c>
    </row>
    <row r="10" spans="2:7" x14ac:dyDescent="0.35">
      <c r="B10" s="5" t="s">
        <v>46</v>
      </c>
      <c r="C10" s="184" t="s">
        <v>6</v>
      </c>
      <c r="D10" s="304"/>
      <c r="E10" s="288" t="s">
        <v>88</v>
      </c>
      <c r="F10" s="288" t="s">
        <v>110</v>
      </c>
      <c r="G10" s="288" t="s">
        <v>7</v>
      </c>
    </row>
    <row r="11" spans="2:7" x14ac:dyDescent="0.35">
      <c r="B11" s="5" t="s">
        <v>47</v>
      </c>
      <c r="C11" s="184" t="s">
        <v>6</v>
      </c>
      <c r="D11" s="304">
        <v>1020</v>
      </c>
      <c r="E11" s="288" t="s">
        <v>88</v>
      </c>
      <c r="F11" s="288" t="s">
        <v>110</v>
      </c>
      <c r="G11" s="288" t="s">
        <v>7</v>
      </c>
    </row>
    <row r="12" spans="2:7" x14ac:dyDescent="0.35">
      <c r="B12" s="4" t="s">
        <v>44</v>
      </c>
      <c r="C12" s="185" t="s">
        <v>8</v>
      </c>
      <c r="D12" s="304">
        <v>175440.7</v>
      </c>
      <c r="E12" s="288" t="s">
        <v>88</v>
      </c>
      <c r="F12" s="288" t="s">
        <v>110</v>
      </c>
      <c r="G12" s="288" t="s">
        <v>7</v>
      </c>
    </row>
    <row r="13" spans="2:7" x14ac:dyDescent="0.35">
      <c r="B13" s="4" t="s">
        <v>52</v>
      </c>
      <c r="C13" s="185" t="s">
        <v>8</v>
      </c>
      <c r="D13" s="304">
        <v>168396.5</v>
      </c>
      <c r="E13" s="288" t="s">
        <v>88</v>
      </c>
      <c r="F13" s="288" t="s">
        <v>110</v>
      </c>
      <c r="G13" s="288" t="s">
        <v>7</v>
      </c>
    </row>
    <row r="14" spans="2:7" x14ac:dyDescent="0.35">
      <c r="B14" s="6" t="s">
        <v>48</v>
      </c>
      <c r="C14" s="185" t="s">
        <v>8</v>
      </c>
      <c r="D14" s="304"/>
      <c r="E14" s="288" t="s">
        <v>88</v>
      </c>
      <c r="F14" s="288" t="s">
        <v>110</v>
      </c>
      <c r="G14" s="288" t="s">
        <v>7</v>
      </c>
    </row>
    <row r="15" spans="2:7" x14ac:dyDescent="0.35">
      <c r="B15" s="6" t="s">
        <v>49</v>
      </c>
      <c r="C15" s="185" t="s">
        <v>8</v>
      </c>
      <c r="D15" s="304">
        <v>7044.2</v>
      </c>
      <c r="E15" s="288" t="s">
        <v>88</v>
      </c>
      <c r="F15" s="288" t="s">
        <v>110</v>
      </c>
      <c r="G15" s="288" t="s">
        <v>7</v>
      </c>
    </row>
    <row r="16" spans="2:7" x14ac:dyDescent="0.35">
      <c r="B16" s="4" t="s">
        <v>45</v>
      </c>
      <c r="C16" s="3" t="s">
        <v>9</v>
      </c>
      <c r="D16" s="304">
        <v>1.5751999999999999</v>
      </c>
      <c r="E16" s="288" t="s">
        <v>88</v>
      </c>
      <c r="F16" s="288" t="s">
        <v>110</v>
      </c>
      <c r="G16" s="288" t="s">
        <v>7</v>
      </c>
    </row>
    <row r="17" spans="2:7" ht="56.5" x14ac:dyDescent="0.35">
      <c r="B17" s="32" t="s">
        <v>89</v>
      </c>
      <c r="C17" s="66"/>
      <c r="D17" s="305">
        <v>2272.1435000000001</v>
      </c>
      <c r="E17" s="288" t="s">
        <v>88</v>
      </c>
      <c r="F17" s="288" t="s">
        <v>110</v>
      </c>
      <c r="G17" s="288" t="s">
        <v>7</v>
      </c>
    </row>
    <row r="18" spans="2:7" ht="28.5" x14ac:dyDescent="0.35">
      <c r="B18" s="7" t="s">
        <v>41</v>
      </c>
      <c r="C18" s="186" t="s">
        <v>22</v>
      </c>
      <c r="D18" s="304"/>
      <c r="E18" s="288" t="s">
        <v>88</v>
      </c>
      <c r="F18" s="288" t="s">
        <v>110</v>
      </c>
      <c r="G18" s="288" t="s">
        <v>7</v>
      </c>
    </row>
    <row r="19" spans="2:7" ht="28" x14ac:dyDescent="0.35">
      <c r="B19" s="8" t="s">
        <v>0</v>
      </c>
      <c r="C19" s="186" t="s">
        <v>22</v>
      </c>
      <c r="D19" s="304"/>
      <c r="E19" s="288" t="s">
        <v>88</v>
      </c>
      <c r="F19" s="288" t="s">
        <v>110</v>
      </c>
      <c r="G19" s="288" t="s">
        <v>7</v>
      </c>
    </row>
    <row r="20" spans="2:7" ht="28" x14ac:dyDescent="0.35">
      <c r="B20" s="8" t="s">
        <v>65</v>
      </c>
      <c r="C20" s="186" t="s">
        <v>22</v>
      </c>
      <c r="D20" s="304">
        <v>13161</v>
      </c>
      <c r="E20" s="288" t="s">
        <v>88</v>
      </c>
      <c r="F20" s="288" t="s">
        <v>110</v>
      </c>
      <c r="G20" s="288" t="s">
        <v>7</v>
      </c>
    </row>
    <row r="21" spans="2:7" ht="28" x14ac:dyDescent="0.35">
      <c r="B21" s="9" t="s">
        <v>17</v>
      </c>
      <c r="C21" s="186" t="s">
        <v>22</v>
      </c>
      <c r="D21" s="304"/>
      <c r="E21" s="288" t="s">
        <v>88</v>
      </c>
      <c r="F21" s="288" t="s">
        <v>110</v>
      </c>
      <c r="G21" s="288" t="s">
        <v>7</v>
      </c>
    </row>
    <row r="22" spans="2:7" ht="28" x14ac:dyDescent="0.35">
      <c r="B22" s="8" t="s">
        <v>72</v>
      </c>
      <c r="C22" s="186" t="s">
        <v>22</v>
      </c>
      <c r="D22" s="304">
        <v>9548.7099999999991</v>
      </c>
      <c r="E22" s="288" t="s">
        <v>88</v>
      </c>
      <c r="F22" s="288" t="s">
        <v>110</v>
      </c>
      <c r="G22" s="288" t="s">
        <v>7</v>
      </c>
    </row>
    <row r="23" spans="2:7" ht="28" x14ac:dyDescent="0.35">
      <c r="B23" s="9" t="s">
        <v>20</v>
      </c>
      <c r="C23" s="186" t="s">
        <v>22</v>
      </c>
      <c r="D23" s="304"/>
      <c r="E23" s="288" t="s">
        <v>88</v>
      </c>
      <c r="F23" s="288" t="s">
        <v>110</v>
      </c>
      <c r="G23" s="288" t="s">
        <v>7</v>
      </c>
    </row>
    <row r="24" spans="2:7" ht="28" x14ac:dyDescent="0.35">
      <c r="B24" s="8" t="s">
        <v>67</v>
      </c>
      <c r="C24" s="186" t="s">
        <v>22</v>
      </c>
      <c r="D24" s="304">
        <v>2844</v>
      </c>
      <c r="E24" s="288" t="s">
        <v>88</v>
      </c>
      <c r="F24" s="288" t="s">
        <v>110</v>
      </c>
      <c r="G24" s="288" t="s">
        <v>7</v>
      </c>
    </row>
    <row r="25" spans="2:7" ht="28" x14ac:dyDescent="0.35">
      <c r="B25" s="8" t="s">
        <v>69</v>
      </c>
      <c r="C25" s="186" t="s">
        <v>22</v>
      </c>
      <c r="D25" s="304">
        <v>23</v>
      </c>
      <c r="E25" s="288" t="s">
        <v>88</v>
      </c>
      <c r="F25" s="288" t="s">
        <v>110</v>
      </c>
      <c r="G25" s="288" t="s">
        <v>7</v>
      </c>
    </row>
    <row r="26" spans="2:7" ht="28.5" x14ac:dyDescent="0.35">
      <c r="B26" s="7" t="s">
        <v>42</v>
      </c>
      <c r="C26" s="186" t="s">
        <v>33</v>
      </c>
      <c r="D26" s="304"/>
      <c r="E26" s="288" t="s">
        <v>88</v>
      </c>
      <c r="F26" s="288" t="s">
        <v>110</v>
      </c>
      <c r="G26" s="288" t="s">
        <v>7</v>
      </c>
    </row>
    <row r="27" spans="2:7" x14ac:dyDescent="0.35">
      <c r="B27" s="8" t="s">
        <v>0</v>
      </c>
      <c r="C27" s="186" t="s">
        <v>33</v>
      </c>
      <c r="D27" s="304"/>
      <c r="E27" s="288" t="s">
        <v>88</v>
      </c>
      <c r="F27" s="288" t="s">
        <v>110</v>
      </c>
      <c r="G27" s="288" t="s">
        <v>7</v>
      </c>
    </row>
    <row r="28" spans="2:7" x14ac:dyDescent="0.35">
      <c r="B28" s="8" t="s">
        <v>13</v>
      </c>
      <c r="C28" s="186" t="s">
        <v>33</v>
      </c>
      <c r="D28" s="304">
        <v>2.8000000000000001E-2</v>
      </c>
      <c r="E28" s="288" t="s">
        <v>88</v>
      </c>
      <c r="F28" s="288" t="s">
        <v>110</v>
      </c>
      <c r="G28" s="288" t="s">
        <v>7</v>
      </c>
    </row>
    <row r="29" spans="2:7" x14ac:dyDescent="0.35">
      <c r="B29" s="9" t="s">
        <v>17</v>
      </c>
      <c r="C29" s="186" t="s">
        <v>33</v>
      </c>
      <c r="D29" s="304"/>
      <c r="E29" s="288" t="s">
        <v>88</v>
      </c>
      <c r="F29" s="288" t="s">
        <v>110</v>
      </c>
      <c r="G29" s="288" t="s">
        <v>7</v>
      </c>
    </row>
    <row r="30" spans="2:7" ht="28.5" x14ac:dyDescent="0.35">
      <c r="B30" s="9" t="s">
        <v>19</v>
      </c>
      <c r="C30" s="186" t="s">
        <v>33</v>
      </c>
      <c r="D30" s="304">
        <v>0.05</v>
      </c>
      <c r="E30" s="288" t="s">
        <v>88</v>
      </c>
      <c r="F30" s="288" t="s">
        <v>110</v>
      </c>
      <c r="G30" s="288" t="s">
        <v>7</v>
      </c>
    </row>
    <row r="31" spans="2:7" ht="28.5" x14ac:dyDescent="0.35">
      <c r="B31" s="9" t="s">
        <v>21</v>
      </c>
      <c r="C31" s="186" t="s">
        <v>33</v>
      </c>
      <c r="D31" s="304"/>
      <c r="E31" s="288" t="s">
        <v>88</v>
      </c>
      <c r="F31" s="288" t="s">
        <v>110</v>
      </c>
      <c r="G31" s="288" t="s">
        <v>7</v>
      </c>
    </row>
    <row r="32" spans="2:7" x14ac:dyDescent="0.35">
      <c r="B32" s="8" t="s">
        <v>66</v>
      </c>
      <c r="C32" s="186" t="s">
        <v>33</v>
      </c>
      <c r="D32" s="304">
        <v>0.09</v>
      </c>
      <c r="E32" s="288" t="s">
        <v>88</v>
      </c>
      <c r="F32" s="288" t="s">
        <v>110</v>
      </c>
      <c r="G32" s="288" t="s">
        <v>7</v>
      </c>
    </row>
    <row r="33" spans="2:7" x14ac:dyDescent="0.35">
      <c r="B33" s="8" t="s">
        <v>70</v>
      </c>
      <c r="C33" s="186" t="s">
        <v>33</v>
      </c>
      <c r="D33" s="304">
        <v>50.88</v>
      </c>
      <c r="E33" s="288" t="s">
        <v>88</v>
      </c>
      <c r="F33" s="288" t="s">
        <v>110</v>
      </c>
      <c r="G33" s="288" t="s">
        <v>7</v>
      </c>
    </row>
    <row r="34" spans="2:7" ht="28.5" x14ac:dyDescent="0.35">
      <c r="B34" s="298" t="s">
        <v>90</v>
      </c>
      <c r="C34" s="29"/>
      <c r="D34" s="306">
        <v>9198.6757630675147</v>
      </c>
      <c r="E34" s="288" t="s">
        <v>88</v>
      </c>
      <c r="F34" s="288" t="s">
        <v>110</v>
      </c>
      <c r="G34" s="288" t="s">
        <v>7</v>
      </c>
    </row>
    <row r="35" spans="2:7" ht="56.5" x14ac:dyDescent="0.35">
      <c r="B35" s="27" t="s">
        <v>91</v>
      </c>
      <c r="C35" s="290" t="s">
        <v>37</v>
      </c>
      <c r="D35" s="307">
        <v>65274.65</v>
      </c>
      <c r="E35" s="288" t="s">
        <v>88</v>
      </c>
      <c r="F35" s="288" t="s">
        <v>110</v>
      </c>
      <c r="G35" s="288" t="s">
        <v>7</v>
      </c>
    </row>
    <row r="36" spans="2:7" x14ac:dyDescent="0.35">
      <c r="B36" s="27" t="s">
        <v>92</v>
      </c>
      <c r="C36" s="290" t="s">
        <v>8</v>
      </c>
      <c r="D36" s="307">
        <v>168396.5</v>
      </c>
      <c r="E36" s="288" t="s">
        <v>88</v>
      </c>
      <c r="F36" s="288" t="s">
        <v>110</v>
      </c>
      <c r="G36" s="288" t="s">
        <v>7</v>
      </c>
    </row>
    <row r="37" spans="2:7" ht="56.5" x14ac:dyDescent="0.35">
      <c r="B37" s="27" t="s">
        <v>93</v>
      </c>
      <c r="C37" s="290" t="s">
        <v>37</v>
      </c>
      <c r="D37" s="307">
        <v>76064.009999999995</v>
      </c>
      <c r="E37" s="288" t="s">
        <v>88</v>
      </c>
      <c r="F37" s="288" t="s">
        <v>110</v>
      </c>
      <c r="G37" s="288" t="s">
        <v>7</v>
      </c>
    </row>
    <row r="38" spans="2:7" x14ac:dyDescent="0.35">
      <c r="B38" s="27" t="s">
        <v>94</v>
      </c>
      <c r="C38" s="290" t="s">
        <v>8</v>
      </c>
      <c r="D38" s="307">
        <v>171993.3</v>
      </c>
      <c r="E38" s="288" t="s">
        <v>88</v>
      </c>
      <c r="F38" s="288" t="s">
        <v>110</v>
      </c>
      <c r="G38" s="288" t="s">
        <v>7</v>
      </c>
    </row>
    <row r="39" spans="2:7" ht="42" x14ac:dyDescent="0.35">
      <c r="B39" s="297" t="s">
        <v>87</v>
      </c>
      <c r="C39" s="64"/>
      <c r="D39" s="303">
        <v>-13822.82</v>
      </c>
      <c r="E39" s="288" t="s">
        <v>88</v>
      </c>
      <c r="F39" s="288" t="s">
        <v>110</v>
      </c>
      <c r="G39" s="288" t="s">
        <v>95</v>
      </c>
    </row>
    <row r="40" spans="2:7" x14ac:dyDescent="0.35">
      <c r="B40" s="2" t="s">
        <v>12</v>
      </c>
      <c r="C40" s="184" t="s">
        <v>6</v>
      </c>
      <c r="D40" s="304">
        <v>56</v>
      </c>
      <c r="E40" s="288" t="s">
        <v>88</v>
      </c>
      <c r="F40" s="288" t="s">
        <v>110</v>
      </c>
      <c r="G40" s="288" t="s">
        <v>95</v>
      </c>
    </row>
    <row r="41" spans="2:7" x14ac:dyDescent="0.35">
      <c r="B41" s="4" t="s">
        <v>50</v>
      </c>
      <c r="C41" s="184" t="s">
        <v>6</v>
      </c>
      <c r="D41" s="304">
        <v>26770</v>
      </c>
      <c r="E41" s="288" t="s">
        <v>88</v>
      </c>
      <c r="F41" s="288" t="s">
        <v>110</v>
      </c>
      <c r="G41" s="288" t="s">
        <v>95</v>
      </c>
    </row>
    <row r="42" spans="2:7" x14ac:dyDescent="0.35">
      <c r="B42" s="4" t="s">
        <v>51</v>
      </c>
      <c r="C42" s="184" t="s">
        <v>6</v>
      </c>
      <c r="D42" s="304">
        <v>25570</v>
      </c>
      <c r="E42" s="288" t="s">
        <v>88</v>
      </c>
      <c r="F42" s="288" t="s">
        <v>110</v>
      </c>
      <c r="G42" s="288" t="s">
        <v>95</v>
      </c>
    </row>
    <row r="43" spans="2:7" x14ac:dyDescent="0.35">
      <c r="B43" s="5" t="s">
        <v>46</v>
      </c>
      <c r="C43" s="184" t="s">
        <v>6</v>
      </c>
      <c r="D43" s="304"/>
      <c r="E43" s="288" t="s">
        <v>88</v>
      </c>
      <c r="F43" s="288" t="s">
        <v>110</v>
      </c>
      <c r="G43" s="288" t="s">
        <v>95</v>
      </c>
    </row>
    <row r="44" spans="2:7" x14ac:dyDescent="0.35">
      <c r="B44" s="5" t="s">
        <v>47</v>
      </c>
      <c r="C44" s="184" t="s">
        <v>6</v>
      </c>
      <c r="D44" s="304">
        <v>1200</v>
      </c>
      <c r="E44" s="288" t="s">
        <v>88</v>
      </c>
      <c r="F44" s="288" t="s">
        <v>110</v>
      </c>
      <c r="G44" s="288" t="s">
        <v>95</v>
      </c>
    </row>
    <row r="45" spans="2:7" x14ac:dyDescent="0.35">
      <c r="B45" s="4" t="s">
        <v>44</v>
      </c>
      <c r="C45" s="185" t="s">
        <v>8</v>
      </c>
      <c r="D45" s="304">
        <v>226386.8</v>
      </c>
      <c r="E45" s="288" t="s">
        <v>88</v>
      </c>
      <c r="F45" s="288" t="s">
        <v>110</v>
      </c>
      <c r="G45" s="288" t="s">
        <v>95</v>
      </c>
    </row>
    <row r="46" spans="2:7" x14ac:dyDescent="0.35">
      <c r="B46" s="4" t="s">
        <v>52</v>
      </c>
      <c r="C46" s="185" t="s">
        <v>8</v>
      </c>
      <c r="D46" s="304">
        <v>218059.8</v>
      </c>
      <c r="E46" s="288" t="s">
        <v>88</v>
      </c>
      <c r="F46" s="288" t="s">
        <v>110</v>
      </c>
      <c r="G46" s="288" t="s">
        <v>95</v>
      </c>
    </row>
    <row r="47" spans="2:7" x14ac:dyDescent="0.35">
      <c r="B47" s="6" t="s">
        <v>48</v>
      </c>
      <c r="C47" s="185" t="s">
        <v>8</v>
      </c>
      <c r="D47" s="304"/>
      <c r="E47" s="288" t="s">
        <v>88</v>
      </c>
      <c r="F47" s="288" t="s">
        <v>110</v>
      </c>
      <c r="G47" s="288" t="s">
        <v>95</v>
      </c>
    </row>
    <row r="48" spans="2:7" x14ac:dyDescent="0.35">
      <c r="B48" s="6" t="s">
        <v>49</v>
      </c>
      <c r="C48" s="185" t="s">
        <v>8</v>
      </c>
      <c r="D48" s="304">
        <v>8327</v>
      </c>
      <c r="E48" s="288" t="s">
        <v>88</v>
      </c>
      <c r="F48" s="288" t="s">
        <v>110</v>
      </c>
      <c r="G48" s="288" t="s">
        <v>95</v>
      </c>
    </row>
    <row r="49" spans="2:7" x14ac:dyDescent="0.35">
      <c r="B49" s="4" t="s">
        <v>45</v>
      </c>
      <c r="C49" s="3" t="s">
        <v>9</v>
      </c>
      <c r="D49" s="304">
        <v>1.66</v>
      </c>
      <c r="E49" s="288" t="s">
        <v>88</v>
      </c>
      <c r="F49" s="288" t="s">
        <v>110</v>
      </c>
      <c r="G49" s="288" t="s">
        <v>95</v>
      </c>
    </row>
    <row r="50" spans="2:7" ht="56.5" x14ac:dyDescent="0.35">
      <c r="B50" s="32" t="s">
        <v>89</v>
      </c>
      <c r="C50" s="66"/>
      <c r="D50" s="305">
        <v>2912.5299999999997</v>
      </c>
      <c r="E50" s="288" t="s">
        <v>88</v>
      </c>
      <c r="F50" s="288" t="s">
        <v>110</v>
      </c>
      <c r="G50" s="288" t="s">
        <v>95</v>
      </c>
    </row>
    <row r="51" spans="2:7" ht="28.5" x14ac:dyDescent="0.35">
      <c r="B51" s="7" t="s">
        <v>41</v>
      </c>
      <c r="C51" s="186" t="s">
        <v>22</v>
      </c>
      <c r="D51" s="304"/>
      <c r="E51" s="288" t="s">
        <v>88</v>
      </c>
      <c r="F51" s="288" t="s">
        <v>110</v>
      </c>
      <c r="G51" s="288" t="s">
        <v>95</v>
      </c>
    </row>
    <row r="52" spans="2:7" ht="28" x14ac:dyDescent="0.35">
      <c r="B52" s="8" t="s">
        <v>0</v>
      </c>
      <c r="C52" s="186" t="s">
        <v>22</v>
      </c>
      <c r="D52" s="304"/>
      <c r="E52" s="288" t="s">
        <v>88</v>
      </c>
      <c r="F52" s="288" t="s">
        <v>110</v>
      </c>
      <c r="G52" s="288" t="s">
        <v>95</v>
      </c>
    </row>
    <row r="53" spans="2:7" ht="28" x14ac:dyDescent="0.35">
      <c r="B53" s="8" t="s">
        <v>65</v>
      </c>
      <c r="C53" s="186" t="s">
        <v>22</v>
      </c>
      <c r="D53" s="304">
        <v>16557</v>
      </c>
      <c r="E53" s="288" t="s">
        <v>88</v>
      </c>
      <c r="F53" s="288" t="s">
        <v>110</v>
      </c>
      <c r="G53" s="288" t="s">
        <v>95</v>
      </c>
    </row>
    <row r="54" spans="2:7" ht="28" x14ac:dyDescent="0.35">
      <c r="B54" s="9" t="s">
        <v>17</v>
      </c>
      <c r="C54" s="186" t="s">
        <v>22</v>
      </c>
      <c r="D54" s="304"/>
      <c r="E54" s="288" t="s">
        <v>88</v>
      </c>
      <c r="F54" s="288" t="s">
        <v>110</v>
      </c>
      <c r="G54" s="288" t="s">
        <v>95</v>
      </c>
    </row>
    <row r="55" spans="2:7" ht="28" x14ac:dyDescent="0.35">
      <c r="B55" s="8" t="s">
        <v>75</v>
      </c>
      <c r="C55" s="186" t="s">
        <v>22</v>
      </c>
      <c r="D55" s="304">
        <v>10850</v>
      </c>
      <c r="E55" s="288" t="s">
        <v>88</v>
      </c>
      <c r="F55" s="288" t="s">
        <v>110</v>
      </c>
      <c r="G55" s="288" t="s">
        <v>95</v>
      </c>
    </row>
    <row r="56" spans="2:7" ht="28" x14ac:dyDescent="0.35">
      <c r="B56" s="9" t="s">
        <v>20</v>
      </c>
      <c r="C56" s="186" t="s">
        <v>22</v>
      </c>
      <c r="D56" s="304"/>
      <c r="E56" s="288" t="s">
        <v>88</v>
      </c>
      <c r="F56" s="288" t="s">
        <v>110</v>
      </c>
      <c r="G56" s="288" t="s">
        <v>95</v>
      </c>
    </row>
    <row r="57" spans="2:7" ht="28" x14ac:dyDescent="0.35">
      <c r="B57" s="8" t="s">
        <v>67</v>
      </c>
      <c r="C57" s="186" t="s">
        <v>22</v>
      </c>
      <c r="D57" s="304">
        <v>3833</v>
      </c>
      <c r="E57" s="288" t="s">
        <v>88</v>
      </c>
      <c r="F57" s="288" t="s">
        <v>110</v>
      </c>
      <c r="G57" s="288" t="s">
        <v>95</v>
      </c>
    </row>
    <row r="58" spans="2:7" ht="28" x14ac:dyDescent="0.35">
      <c r="B58" s="8" t="s">
        <v>69</v>
      </c>
      <c r="C58" s="186" t="s">
        <v>22</v>
      </c>
      <c r="D58" s="304">
        <v>30</v>
      </c>
      <c r="E58" s="288" t="s">
        <v>88</v>
      </c>
      <c r="F58" s="288" t="s">
        <v>110</v>
      </c>
      <c r="G58" s="288" t="s">
        <v>95</v>
      </c>
    </row>
    <row r="59" spans="2:7" ht="28.5" x14ac:dyDescent="0.35">
      <c r="B59" s="7" t="s">
        <v>42</v>
      </c>
      <c r="C59" s="186" t="s">
        <v>33</v>
      </c>
      <c r="D59" s="304"/>
      <c r="E59" s="288" t="s">
        <v>88</v>
      </c>
      <c r="F59" s="288" t="s">
        <v>110</v>
      </c>
      <c r="G59" s="288" t="s">
        <v>95</v>
      </c>
    </row>
    <row r="60" spans="2:7" x14ac:dyDescent="0.35">
      <c r="B60" s="8" t="s">
        <v>0</v>
      </c>
      <c r="C60" s="186" t="s">
        <v>33</v>
      </c>
      <c r="D60" s="304"/>
      <c r="E60" s="288" t="s">
        <v>88</v>
      </c>
      <c r="F60" s="288" t="s">
        <v>110</v>
      </c>
      <c r="G60" s="288" t="s">
        <v>95</v>
      </c>
    </row>
    <row r="61" spans="2:7" x14ac:dyDescent="0.35">
      <c r="B61" s="8" t="s">
        <v>13</v>
      </c>
      <c r="C61" s="186" t="s">
        <v>33</v>
      </c>
      <c r="D61" s="304">
        <v>0.03</v>
      </c>
      <c r="E61" s="288" t="s">
        <v>88</v>
      </c>
      <c r="F61" s="288" t="s">
        <v>110</v>
      </c>
      <c r="G61" s="288" t="s">
        <v>95</v>
      </c>
    </row>
    <row r="62" spans="2:7" x14ac:dyDescent="0.35">
      <c r="B62" s="9" t="s">
        <v>17</v>
      </c>
      <c r="C62" s="186" t="s">
        <v>33</v>
      </c>
      <c r="D62" s="304"/>
      <c r="E62" s="288" t="s">
        <v>88</v>
      </c>
      <c r="F62" s="288" t="s">
        <v>110</v>
      </c>
      <c r="G62" s="288" t="s">
        <v>95</v>
      </c>
    </row>
    <row r="63" spans="2:7" ht="28.5" x14ac:dyDescent="0.35">
      <c r="B63" s="9" t="s">
        <v>19</v>
      </c>
      <c r="C63" s="186" t="s">
        <v>33</v>
      </c>
      <c r="D63" s="304">
        <v>0.05</v>
      </c>
      <c r="E63" s="288" t="s">
        <v>88</v>
      </c>
      <c r="F63" s="288" t="s">
        <v>110</v>
      </c>
      <c r="G63" s="288" t="s">
        <v>95</v>
      </c>
    </row>
    <row r="64" spans="2:7" ht="28.5" x14ac:dyDescent="0.35">
      <c r="B64" s="9" t="s">
        <v>21</v>
      </c>
      <c r="C64" s="186" t="s">
        <v>33</v>
      </c>
      <c r="D64" s="304"/>
      <c r="E64" s="288" t="s">
        <v>88</v>
      </c>
      <c r="F64" s="288" t="s">
        <v>110</v>
      </c>
      <c r="G64" s="288" t="s">
        <v>95</v>
      </c>
    </row>
    <row r="65" spans="2:7" x14ac:dyDescent="0.35">
      <c r="B65" s="8" t="s">
        <v>66</v>
      </c>
      <c r="C65" s="186" t="s">
        <v>33</v>
      </c>
      <c r="D65" s="304">
        <v>0.09</v>
      </c>
      <c r="E65" s="288" t="s">
        <v>88</v>
      </c>
      <c r="F65" s="288" t="s">
        <v>110</v>
      </c>
      <c r="G65" s="288" t="s">
        <v>95</v>
      </c>
    </row>
    <row r="66" spans="2:7" x14ac:dyDescent="0.35">
      <c r="B66" s="8" t="s">
        <v>76</v>
      </c>
      <c r="C66" s="186" t="s">
        <v>33</v>
      </c>
      <c r="D66" s="304">
        <v>50.945</v>
      </c>
      <c r="E66" s="288" t="s">
        <v>88</v>
      </c>
      <c r="F66" s="288" t="s">
        <v>110</v>
      </c>
      <c r="G66" s="288" t="s">
        <v>95</v>
      </c>
    </row>
    <row r="67" spans="2:7" ht="28.5" x14ac:dyDescent="0.35">
      <c r="B67" s="298" t="s">
        <v>90</v>
      </c>
      <c r="C67" s="29"/>
      <c r="D67" s="308">
        <v>23661.231624121428</v>
      </c>
      <c r="E67" s="288" t="s">
        <v>88</v>
      </c>
      <c r="F67" s="288" t="s">
        <v>110</v>
      </c>
      <c r="G67" s="288" t="s">
        <v>95</v>
      </c>
    </row>
    <row r="68" spans="2:7" ht="56.5" x14ac:dyDescent="0.35">
      <c r="B68" s="27" t="s">
        <v>96</v>
      </c>
      <c r="C68" s="290" t="s">
        <v>37</v>
      </c>
      <c r="D68" s="309">
        <v>73191.240000000005</v>
      </c>
      <c r="E68" s="288" t="s">
        <v>88</v>
      </c>
      <c r="F68" s="288" t="s">
        <v>110</v>
      </c>
      <c r="G68" s="288" t="s">
        <v>95</v>
      </c>
    </row>
    <row r="69" spans="2:7" x14ac:dyDescent="0.35">
      <c r="B69" s="27" t="s">
        <v>97</v>
      </c>
      <c r="C69" s="290" t="s">
        <v>8</v>
      </c>
      <c r="D69" s="309">
        <v>218059.8</v>
      </c>
      <c r="E69" s="288" t="s">
        <v>88</v>
      </c>
      <c r="F69" s="288" t="s">
        <v>110</v>
      </c>
      <c r="G69" s="288" t="s">
        <v>95</v>
      </c>
    </row>
    <row r="70" spans="2:7" ht="56.5" x14ac:dyDescent="0.35">
      <c r="B70" s="27" t="s">
        <v>98</v>
      </c>
      <c r="C70" s="290" t="s">
        <v>37</v>
      </c>
      <c r="D70" s="309">
        <v>99752.23</v>
      </c>
      <c r="E70" s="288" t="s">
        <v>88</v>
      </c>
      <c r="F70" s="288" t="s">
        <v>110</v>
      </c>
      <c r="G70" s="288" t="s">
        <v>95</v>
      </c>
    </row>
    <row r="71" spans="2:7" x14ac:dyDescent="0.35">
      <c r="B71" s="27" t="s">
        <v>99</v>
      </c>
      <c r="C71" s="290" t="s">
        <v>8</v>
      </c>
      <c r="D71" s="309">
        <v>224588.5</v>
      </c>
      <c r="E71" s="288" t="s">
        <v>88</v>
      </c>
      <c r="F71" s="288" t="s">
        <v>110</v>
      </c>
      <c r="G71" s="288" t="s">
        <v>95</v>
      </c>
    </row>
    <row r="72" spans="2:7" ht="42" x14ac:dyDescent="0.35">
      <c r="B72" s="297" t="s">
        <v>87</v>
      </c>
      <c r="C72" s="64"/>
      <c r="D72" s="308">
        <v>-2094.897210000011</v>
      </c>
      <c r="E72" s="288" t="s">
        <v>88</v>
      </c>
      <c r="F72" s="288" t="s">
        <v>110</v>
      </c>
      <c r="G72" s="288" t="s">
        <v>100</v>
      </c>
    </row>
    <row r="73" spans="2:7" x14ac:dyDescent="0.35">
      <c r="B73" s="2" t="s">
        <v>12</v>
      </c>
      <c r="C73" s="184" t="s">
        <v>6</v>
      </c>
      <c r="D73" s="309">
        <v>58</v>
      </c>
      <c r="E73" s="288" t="s">
        <v>88</v>
      </c>
      <c r="F73" s="288" t="s">
        <v>110</v>
      </c>
      <c r="G73" s="288" t="s">
        <v>100</v>
      </c>
    </row>
    <row r="74" spans="2:7" x14ac:dyDescent="0.35">
      <c r="B74" s="4" t="s">
        <v>50</v>
      </c>
      <c r="C74" s="184" t="s">
        <v>6</v>
      </c>
      <c r="D74" s="309">
        <v>27647</v>
      </c>
      <c r="E74" s="288" t="s">
        <v>88</v>
      </c>
      <c r="F74" s="288" t="s">
        <v>110</v>
      </c>
      <c r="G74" s="288" t="s">
        <v>100</v>
      </c>
    </row>
    <row r="75" spans="2:7" x14ac:dyDescent="0.35">
      <c r="B75" s="4" t="s">
        <v>51</v>
      </c>
      <c r="C75" s="184" t="s">
        <v>6</v>
      </c>
      <c r="D75" s="309">
        <v>27605</v>
      </c>
      <c r="E75" s="288" t="s">
        <v>88</v>
      </c>
      <c r="F75" s="288" t="s">
        <v>110</v>
      </c>
      <c r="G75" s="288" t="s">
        <v>100</v>
      </c>
    </row>
    <row r="76" spans="2:7" x14ac:dyDescent="0.35">
      <c r="B76" s="5" t="s">
        <v>46</v>
      </c>
      <c r="C76" s="184" t="s">
        <v>6</v>
      </c>
      <c r="D76" s="309"/>
      <c r="E76" s="288" t="s">
        <v>88</v>
      </c>
      <c r="F76" s="288" t="s">
        <v>110</v>
      </c>
      <c r="G76" s="288" t="s">
        <v>100</v>
      </c>
    </row>
    <row r="77" spans="2:7" x14ac:dyDescent="0.35">
      <c r="B77" s="5" t="s">
        <v>47</v>
      </c>
      <c r="C77" s="184" t="s">
        <v>6</v>
      </c>
      <c r="D77" s="309">
        <v>42</v>
      </c>
      <c r="E77" s="288" t="s">
        <v>88</v>
      </c>
      <c r="F77" s="288" t="s">
        <v>110</v>
      </c>
      <c r="G77" s="288" t="s">
        <v>100</v>
      </c>
    </row>
    <row r="78" spans="2:7" x14ac:dyDescent="0.35">
      <c r="B78" s="4" t="s">
        <v>44</v>
      </c>
      <c r="C78" s="185" t="s">
        <v>8</v>
      </c>
      <c r="D78" s="309">
        <v>234233.1</v>
      </c>
      <c r="E78" s="288" t="s">
        <v>88</v>
      </c>
      <c r="F78" s="288" t="s">
        <v>110</v>
      </c>
      <c r="G78" s="288" t="s">
        <v>100</v>
      </c>
    </row>
    <row r="79" spans="2:7" x14ac:dyDescent="0.35">
      <c r="B79" s="4" t="s">
        <v>52</v>
      </c>
      <c r="C79" s="185" t="s">
        <v>8</v>
      </c>
      <c r="D79" s="309">
        <v>233130</v>
      </c>
      <c r="E79" s="288" t="s">
        <v>88</v>
      </c>
      <c r="F79" s="288" t="s">
        <v>110</v>
      </c>
      <c r="G79" s="288" t="s">
        <v>100</v>
      </c>
    </row>
    <row r="80" spans="2:7" x14ac:dyDescent="0.35">
      <c r="B80" s="6" t="s">
        <v>48</v>
      </c>
      <c r="C80" s="185" t="s">
        <v>8</v>
      </c>
      <c r="D80" s="309"/>
      <c r="E80" s="288" t="s">
        <v>88</v>
      </c>
      <c r="F80" s="288" t="s">
        <v>110</v>
      </c>
      <c r="G80" s="288" t="s">
        <v>100</v>
      </c>
    </row>
    <row r="81" spans="2:7" x14ac:dyDescent="0.35">
      <c r="B81" s="6" t="s">
        <v>49</v>
      </c>
      <c r="C81" s="185" t="s">
        <v>8</v>
      </c>
      <c r="D81" s="309">
        <v>1103.0999999999999</v>
      </c>
      <c r="E81" s="288" t="s">
        <v>88</v>
      </c>
      <c r="F81" s="288" t="s">
        <v>110</v>
      </c>
      <c r="G81" s="288" t="s">
        <v>100</v>
      </c>
    </row>
    <row r="82" spans="2:7" x14ac:dyDescent="0.35">
      <c r="B82" s="4" t="s">
        <v>45</v>
      </c>
      <c r="C82" s="3" t="s">
        <v>9</v>
      </c>
      <c r="D82" s="309">
        <v>1.8991</v>
      </c>
      <c r="E82" s="288" t="s">
        <v>88</v>
      </c>
      <c r="F82" s="288" t="s">
        <v>110</v>
      </c>
      <c r="G82" s="288" t="s">
        <v>100</v>
      </c>
    </row>
    <row r="83" spans="2:7" ht="56.5" x14ac:dyDescent="0.35">
      <c r="B83" s="32" t="s">
        <v>89</v>
      </c>
      <c r="C83" s="66"/>
      <c r="D83" s="308">
        <v>3052.2259999999997</v>
      </c>
      <c r="E83" s="288" t="s">
        <v>88</v>
      </c>
      <c r="F83" s="288" t="s">
        <v>110</v>
      </c>
      <c r="G83" s="288" t="s">
        <v>100</v>
      </c>
    </row>
    <row r="84" spans="2:7" ht="28.5" x14ac:dyDescent="0.35">
      <c r="B84" s="188" t="s">
        <v>41</v>
      </c>
      <c r="C84" s="189" t="s">
        <v>22</v>
      </c>
      <c r="D84" s="309"/>
      <c r="E84" s="288" t="s">
        <v>88</v>
      </c>
      <c r="F84" s="288" t="s">
        <v>110</v>
      </c>
      <c r="G84" s="288" t="s">
        <v>100</v>
      </c>
    </row>
    <row r="85" spans="2:7" ht="28" x14ac:dyDescent="0.35">
      <c r="B85" s="190" t="s">
        <v>0</v>
      </c>
      <c r="C85" s="189" t="s">
        <v>22</v>
      </c>
      <c r="D85" s="309"/>
      <c r="E85" s="288" t="s">
        <v>88</v>
      </c>
      <c r="F85" s="288" t="s">
        <v>110</v>
      </c>
      <c r="G85" s="288" t="s">
        <v>100</v>
      </c>
    </row>
    <row r="86" spans="2:7" ht="28" x14ac:dyDescent="0.35">
      <c r="B86" s="190" t="s">
        <v>65</v>
      </c>
      <c r="C86" s="189" t="s">
        <v>22</v>
      </c>
      <c r="D86" s="309">
        <v>16556</v>
      </c>
      <c r="E86" s="288" t="s">
        <v>88</v>
      </c>
      <c r="F86" s="288" t="s">
        <v>110</v>
      </c>
      <c r="G86" s="288" t="s">
        <v>100</v>
      </c>
    </row>
    <row r="87" spans="2:7" ht="28" x14ac:dyDescent="0.35">
      <c r="B87" s="191" t="s">
        <v>17</v>
      </c>
      <c r="C87" s="189" t="s">
        <v>22</v>
      </c>
      <c r="D87" s="309"/>
      <c r="E87" s="288" t="s">
        <v>88</v>
      </c>
      <c r="F87" s="288" t="s">
        <v>110</v>
      </c>
      <c r="G87" s="288" t="s">
        <v>100</v>
      </c>
    </row>
    <row r="88" spans="2:7" ht="28" x14ac:dyDescent="0.35">
      <c r="B88" s="190" t="s">
        <v>75</v>
      </c>
      <c r="C88" s="189" t="s">
        <v>22</v>
      </c>
      <c r="D88" s="309">
        <v>12625</v>
      </c>
      <c r="E88" s="288" t="s">
        <v>88</v>
      </c>
      <c r="F88" s="288" t="s">
        <v>110</v>
      </c>
      <c r="G88" s="288" t="s">
        <v>100</v>
      </c>
    </row>
    <row r="89" spans="2:7" ht="28" x14ac:dyDescent="0.35">
      <c r="B89" s="191" t="s">
        <v>20</v>
      </c>
      <c r="C89" s="189" t="s">
        <v>22</v>
      </c>
      <c r="D89" s="309"/>
      <c r="E89" s="288" t="s">
        <v>88</v>
      </c>
      <c r="F89" s="288" t="s">
        <v>110</v>
      </c>
      <c r="G89" s="288" t="s">
        <v>100</v>
      </c>
    </row>
    <row r="90" spans="2:7" ht="28" x14ac:dyDescent="0.35">
      <c r="B90" s="190" t="s">
        <v>67</v>
      </c>
      <c r="C90" s="189" t="s">
        <v>22</v>
      </c>
      <c r="D90" s="309">
        <v>3833</v>
      </c>
      <c r="E90" s="288" t="s">
        <v>88</v>
      </c>
      <c r="F90" s="288" t="s">
        <v>110</v>
      </c>
      <c r="G90" s="288" t="s">
        <v>100</v>
      </c>
    </row>
    <row r="91" spans="2:7" ht="28" x14ac:dyDescent="0.35">
      <c r="B91" s="190" t="s">
        <v>69</v>
      </c>
      <c r="C91" s="189" t="s">
        <v>22</v>
      </c>
      <c r="D91" s="309">
        <v>31</v>
      </c>
      <c r="E91" s="288" t="s">
        <v>88</v>
      </c>
      <c r="F91" s="288" t="s">
        <v>110</v>
      </c>
      <c r="G91" s="288" t="s">
        <v>100</v>
      </c>
    </row>
    <row r="92" spans="2:7" ht="28.5" x14ac:dyDescent="0.35">
      <c r="B92" s="188" t="s">
        <v>42</v>
      </c>
      <c r="C92" s="189" t="s">
        <v>33</v>
      </c>
      <c r="D92" s="309"/>
      <c r="E92" s="288" t="s">
        <v>88</v>
      </c>
      <c r="F92" s="288" t="s">
        <v>110</v>
      </c>
      <c r="G92" s="288" t="s">
        <v>100</v>
      </c>
    </row>
    <row r="93" spans="2:7" x14ac:dyDescent="0.35">
      <c r="B93" s="190" t="s">
        <v>0</v>
      </c>
      <c r="C93" s="189" t="s">
        <v>33</v>
      </c>
      <c r="D93" s="309"/>
      <c r="E93" s="288" t="s">
        <v>88</v>
      </c>
      <c r="F93" s="288" t="s">
        <v>110</v>
      </c>
      <c r="G93" s="288" t="s">
        <v>100</v>
      </c>
    </row>
    <row r="94" spans="2:7" x14ac:dyDescent="0.35">
      <c r="B94" s="190" t="s">
        <v>13</v>
      </c>
      <c r="C94" s="189" t="s">
        <v>33</v>
      </c>
      <c r="D94" s="309">
        <v>0.03</v>
      </c>
      <c r="E94" s="288" t="s">
        <v>88</v>
      </c>
      <c r="F94" s="288" t="s">
        <v>110</v>
      </c>
      <c r="G94" s="288" t="s">
        <v>100</v>
      </c>
    </row>
    <row r="95" spans="2:7" x14ac:dyDescent="0.35">
      <c r="B95" s="191" t="s">
        <v>17</v>
      </c>
      <c r="C95" s="189" t="s">
        <v>33</v>
      </c>
      <c r="D95" s="309"/>
      <c r="E95" s="288" t="s">
        <v>88</v>
      </c>
      <c r="F95" s="288" t="s">
        <v>110</v>
      </c>
      <c r="G95" s="288" t="s">
        <v>100</v>
      </c>
    </row>
    <row r="96" spans="2:7" ht="28.5" x14ac:dyDescent="0.35">
      <c r="B96" s="191" t="s">
        <v>19</v>
      </c>
      <c r="C96" s="189" t="s">
        <v>33</v>
      </c>
      <c r="D96" s="309">
        <v>0.05</v>
      </c>
      <c r="E96" s="288" t="s">
        <v>88</v>
      </c>
      <c r="F96" s="288" t="s">
        <v>110</v>
      </c>
      <c r="G96" s="288" t="s">
        <v>100</v>
      </c>
    </row>
    <row r="97" spans="2:7" ht="28.5" x14ac:dyDescent="0.35">
      <c r="B97" s="191" t="s">
        <v>21</v>
      </c>
      <c r="C97" s="189" t="s">
        <v>33</v>
      </c>
      <c r="D97" s="309"/>
      <c r="E97" s="288" t="s">
        <v>88</v>
      </c>
      <c r="F97" s="288" t="s">
        <v>110</v>
      </c>
      <c r="G97" s="288" t="s">
        <v>100</v>
      </c>
    </row>
    <row r="98" spans="2:7" x14ac:dyDescent="0.35">
      <c r="B98" s="190" t="s">
        <v>66</v>
      </c>
      <c r="C98" s="189" t="s">
        <v>33</v>
      </c>
      <c r="D98" s="309">
        <v>0.09</v>
      </c>
      <c r="E98" s="288" t="s">
        <v>88</v>
      </c>
      <c r="F98" s="288" t="s">
        <v>110</v>
      </c>
      <c r="G98" s="288" t="s">
        <v>100</v>
      </c>
    </row>
    <row r="99" spans="2:7" x14ac:dyDescent="0.35">
      <c r="B99" s="190" t="s">
        <v>76</v>
      </c>
      <c r="C99" s="189" t="s">
        <v>33</v>
      </c>
      <c r="D99" s="309">
        <v>50.945999999999998</v>
      </c>
      <c r="E99" s="288" t="s">
        <v>88</v>
      </c>
      <c r="F99" s="288" t="s">
        <v>110</v>
      </c>
      <c r="G99" s="288" t="s">
        <v>100</v>
      </c>
    </row>
    <row r="100" spans="2:7" ht="28.5" x14ac:dyDescent="0.35">
      <c r="B100" s="298" t="s">
        <v>90</v>
      </c>
      <c r="C100" s="29"/>
      <c r="D100" s="308">
        <v>29693.302461609685</v>
      </c>
      <c r="E100" s="288" t="s">
        <v>88</v>
      </c>
      <c r="F100" s="288" t="s">
        <v>110</v>
      </c>
      <c r="G100" s="288" t="s">
        <v>100</v>
      </c>
    </row>
    <row r="101" spans="2:7" ht="56.5" x14ac:dyDescent="0.35">
      <c r="B101" s="27" t="s">
        <v>101</v>
      </c>
      <c r="C101" s="290" t="s">
        <v>37</v>
      </c>
      <c r="D101" s="309">
        <v>72800.45</v>
      </c>
      <c r="E101" s="288" t="s">
        <v>88</v>
      </c>
      <c r="F101" s="288" t="s">
        <v>110</v>
      </c>
      <c r="G101" s="288" t="s">
        <v>100</v>
      </c>
    </row>
    <row r="102" spans="2:7" x14ac:dyDescent="0.35">
      <c r="B102" s="27" t="s">
        <v>102</v>
      </c>
      <c r="C102" s="290" t="s">
        <v>8</v>
      </c>
      <c r="D102" s="309">
        <v>233130</v>
      </c>
      <c r="E102" s="288" t="s">
        <v>88</v>
      </c>
      <c r="F102" s="288" t="s">
        <v>110</v>
      </c>
      <c r="G102" s="288" t="s">
        <v>100</v>
      </c>
    </row>
    <row r="103" spans="2:7" ht="56.5" x14ac:dyDescent="0.35">
      <c r="B103" s="27" t="s">
        <v>103</v>
      </c>
      <c r="C103" s="290" t="s">
        <v>37</v>
      </c>
      <c r="D103" s="309">
        <v>104275.27</v>
      </c>
      <c r="E103" s="288" t="s">
        <v>88</v>
      </c>
      <c r="F103" s="288" t="s">
        <v>110</v>
      </c>
      <c r="G103" s="288" t="s">
        <v>100</v>
      </c>
    </row>
    <row r="104" spans="2:7" x14ac:dyDescent="0.35">
      <c r="B104" s="27" t="s">
        <v>104</v>
      </c>
      <c r="C104" s="290" t="s">
        <v>8</v>
      </c>
      <c r="D104" s="309">
        <v>237182.2</v>
      </c>
      <c r="E104" s="288" t="s">
        <v>88</v>
      </c>
      <c r="F104" s="288" t="s">
        <v>110</v>
      </c>
      <c r="G104" s="288" t="s">
        <v>100</v>
      </c>
    </row>
    <row r="105" spans="2:7" ht="42" x14ac:dyDescent="0.35">
      <c r="B105" s="297" t="s">
        <v>87</v>
      </c>
      <c r="C105" s="64"/>
      <c r="D105" s="303">
        <v>0</v>
      </c>
      <c r="E105" s="288" t="s">
        <v>111</v>
      </c>
      <c r="F105" s="288" t="s">
        <v>110</v>
      </c>
      <c r="G105" s="288" t="s">
        <v>7</v>
      </c>
    </row>
    <row r="106" spans="2:7" x14ac:dyDescent="0.35">
      <c r="B106" s="2" t="s">
        <v>12</v>
      </c>
      <c r="C106" s="184" t="s">
        <v>6</v>
      </c>
      <c r="D106" s="304">
        <v>42</v>
      </c>
      <c r="E106" s="288" t="s">
        <v>111</v>
      </c>
      <c r="F106" s="288" t="s">
        <v>110</v>
      </c>
      <c r="G106" s="288" t="s">
        <v>7</v>
      </c>
    </row>
    <row r="107" spans="2:7" x14ac:dyDescent="0.35">
      <c r="B107" s="4" t="s">
        <v>50</v>
      </c>
      <c r="C107" s="184" t="s">
        <v>6</v>
      </c>
      <c r="D107" s="304">
        <v>7874</v>
      </c>
      <c r="E107" s="288" t="s">
        <v>111</v>
      </c>
      <c r="F107" s="288" t="s">
        <v>110</v>
      </c>
      <c r="G107" s="288" t="s">
        <v>7</v>
      </c>
    </row>
    <row r="108" spans="2:7" x14ac:dyDescent="0.35">
      <c r="B108" s="4" t="s">
        <v>51</v>
      </c>
      <c r="C108" s="184" t="s">
        <v>6</v>
      </c>
      <c r="D108" s="304">
        <v>7874</v>
      </c>
      <c r="E108" s="288" t="s">
        <v>111</v>
      </c>
      <c r="F108" s="288" t="s">
        <v>110</v>
      </c>
      <c r="G108" s="288" t="s">
        <v>7</v>
      </c>
    </row>
    <row r="109" spans="2:7" x14ac:dyDescent="0.35">
      <c r="B109" s="5" t="s">
        <v>46</v>
      </c>
      <c r="C109" s="184" t="s">
        <v>6</v>
      </c>
      <c r="D109" s="304"/>
      <c r="E109" s="288" t="s">
        <v>111</v>
      </c>
      <c r="F109" s="288" t="s">
        <v>110</v>
      </c>
      <c r="G109" s="288" t="s">
        <v>7</v>
      </c>
    </row>
    <row r="110" spans="2:7" x14ac:dyDescent="0.35">
      <c r="B110" s="5" t="s">
        <v>47</v>
      </c>
      <c r="C110" s="184" t="s">
        <v>6</v>
      </c>
      <c r="D110" s="304"/>
      <c r="E110" s="288" t="s">
        <v>111</v>
      </c>
      <c r="F110" s="288" t="s">
        <v>110</v>
      </c>
      <c r="G110" s="288" t="s">
        <v>7</v>
      </c>
    </row>
    <row r="111" spans="2:7" x14ac:dyDescent="0.35">
      <c r="B111" s="4" t="s">
        <v>44</v>
      </c>
      <c r="C111" s="185" t="s">
        <v>8</v>
      </c>
      <c r="D111" s="304">
        <v>61787.2575</v>
      </c>
      <c r="E111" s="288" t="s">
        <v>111</v>
      </c>
      <c r="F111" s="288" t="s">
        <v>110</v>
      </c>
      <c r="G111" s="288" t="s">
        <v>7</v>
      </c>
    </row>
    <row r="112" spans="2:7" x14ac:dyDescent="0.35">
      <c r="B112" s="4" t="s">
        <v>52</v>
      </c>
      <c r="C112" s="185" t="s">
        <v>8</v>
      </c>
      <c r="D112" s="304">
        <v>61787.2575</v>
      </c>
      <c r="E112" s="288" t="s">
        <v>111</v>
      </c>
      <c r="F112" s="288" t="s">
        <v>110</v>
      </c>
      <c r="G112" s="288" t="s">
        <v>7</v>
      </c>
    </row>
    <row r="113" spans="2:7" x14ac:dyDescent="0.35">
      <c r="B113" s="6" t="s">
        <v>48</v>
      </c>
      <c r="C113" s="185" t="s">
        <v>8</v>
      </c>
      <c r="D113" s="304"/>
      <c r="E113" s="288" t="s">
        <v>111</v>
      </c>
      <c r="F113" s="288" t="s">
        <v>110</v>
      </c>
      <c r="G113" s="288" t="s">
        <v>7</v>
      </c>
    </row>
    <row r="114" spans="2:7" x14ac:dyDescent="0.35">
      <c r="B114" s="6" t="s">
        <v>49</v>
      </c>
      <c r="C114" s="185" t="s">
        <v>8</v>
      </c>
      <c r="D114" s="304"/>
      <c r="E114" s="288" t="s">
        <v>111</v>
      </c>
      <c r="F114" s="288" t="s">
        <v>110</v>
      </c>
      <c r="G114" s="288" t="s">
        <v>7</v>
      </c>
    </row>
    <row r="115" spans="2:7" x14ac:dyDescent="0.35">
      <c r="B115" s="4" t="s">
        <v>45</v>
      </c>
      <c r="C115" s="3" t="s">
        <v>9</v>
      </c>
      <c r="D115" s="304">
        <v>3.6694</v>
      </c>
      <c r="E115" s="288" t="s">
        <v>111</v>
      </c>
      <c r="F115" s="288" t="s">
        <v>110</v>
      </c>
      <c r="G115" s="288" t="s">
        <v>7</v>
      </c>
    </row>
    <row r="116" spans="2:7" ht="56.5" x14ac:dyDescent="0.35">
      <c r="B116" s="32" t="s">
        <v>89</v>
      </c>
      <c r="C116" s="66"/>
      <c r="D116" s="305">
        <v>978.73299999999995</v>
      </c>
      <c r="E116" s="288" t="s">
        <v>111</v>
      </c>
      <c r="F116" s="288" t="s">
        <v>110</v>
      </c>
      <c r="G116" s="288" t="s">
        <v>7</v>
      </c>
    </row>
    <row r="117" spans="2:7" ht="28.5" x14ac:dyDescent="0.35">
      <c r="B117" s="7" t="s">
        <v>41</v>
      </c>
      <c r="C117" s="186" t="s">
        <v>22</v>
      </c>
      <c r="D117" s="304"/>
      <c r="E117" s="288" t="s">
        <v>111</v>
      </c>
      <c r="F117" s="288" t="s">
        <v>110</v>
      </c>
      <c r="G117" s="288" t="s">
        <v>7</v>
      </c>
    </row>
    <row r="118" spans="2:7" ht="28" x14ac:dyDescent="0.35">
      <c r="B118" s="8" t="s">
        <v>0</v>
      </c>
      <c r="C118" s="186" t="s">
        <v>22</v>
      </c>
      <c r="D118" s="304"/>
      <c r="E118" s="288" t="s">
        <v>111</v>
      </c>
      <c r="F118" s="288" t="s">
        <v>110</v>
      </c>
      <c r="G118" s="288" t="s">
        <v>7</v>
      </c>
    </row>
    <row r="119" spans="2:7" ht="28" x14ac:dyDescent="0.35">
      <c r="B119" s="8" t="s">
        <v>65</v>
      </c>
      <c r="C119" s="186" t="s">
        <v>22</v>
      </c>
      <c r="D119" s="304">
        <v>13161</v>
      </c>
      <c r="E119" s="288" t="s">
        <v>111</v>
      </c>
      <c r="F119" s="288" t="s">
        <v>110</v>
      </c>
      <c r="G119" s="288" t="s">
        <v>7</v>
      </c>
    </row>
    <row r="120" spans="2:7" ht="28" x14ac:dyDescent="0.35">
      <c r="B120" s="9" t="s">
        <v>17</v>
      </c>
      <c r="C120" s="186" t="s">
        <v>22</v>
      </c>
      <c r="D120" s="304"/>
      <c r="E120" s="288" t="s">
        <v>111</v>
      </c>
      <c r="F120" s="288" t="s">
        <v>110</v>
      </c>
      <c r="G120" s="288" t="s">
        <v>7</v>
      </c>
    </row>
    <row r="121" spans="2:7" ht="28" x14ac:dyDescent="0.35">
      <c r="B121" s="8" t="s">
        <v>72</v>
      </c>
      <c r="C121" s="186" t="s">
        <v>22</v>
      </c>
      <c r="D121" s="304">
        <v>8420.9</v>
      </c>
      <c r="E121" s="288" t="s">
        <v>111</v>
      </c>
      <c r="F121" s="288" t="s">
        <v>110</v>
      </c>
      <c r="G121" s="288" t="s">
        <v>7</v>
      </c>
    </row>
    <row r="122" spans="2:7" ht="28" x14ac:dyDescent="0.35">
      <c r="B122" s="9" t="s">
        <v>20</v>
      </c>
      <c r="C122" s="186" t="s">
        <v>22</v>
      </c>
      <c r="D122" s="304"/>
      <c r="E122" s="288" t="s">
        <v>111</v>
      </c>
      <c r="F122" s="288" t="s">
        <v>110</v>
      </c>
      <c r="G122" s="288" t="s">
        <v>7</v>
      </c>
    </row>
    <row r="123" spans="2:7" ht="28" x14ac:dyDescent="0.35">
      <c r="B123" s="8" t="s">
        <v>67</v>
      </c>
      <c r="C123" s="186" t="s">
        <v>22</v>
      </c>
      <c r="D123" s="304">
        <v>2102</v>
      </c>
      <c r="E123" s="288" t="s">
        <v>111</v>
      </c>
      <c r="F123" s="288" t="s">
        <v>110</v>
      </c>
      <c r="G123" s="288" t="s">
        <v>7</v>
      </c>
    </row>
    <row r="124" spans="2:7" ht="28" x14ac:dyDescent="0.35">
      <c r="B124" s="8" t="s">
        <v>69</v>
      </c>
      <c r="C124" s="186" t="s">
        <v>22</v>
      </c>
      <c r="D124" s="304"/>
      <c r="E124" s="288" t="s">
        <v>111</v>
      </c>
      <c r="F124" s="288" t="s">
        <v>110</v>
      </c>
      <c r="G124" s="288" t="s">
        <v>7</v>
      </c>
    </row>
    <row r="125" spans="2:7" ht="28.5" x14ac:dyDescent="0.35">
      <c r="B125" s="7" t="s">
        <v>42</v>
      </c>
      <c r="C125" s="186" t="s">
        <v>33</v>
      </c>
      <c r="D125" s="304"/>
      <c r="E125" s="288" t="s">
        <v>111</v>
      </c>
      <c r="F125" s="288" t="s">
        <v>110</v>
      </c>
      <c r="G125" s="288" t="s">
        <v>7</v>
      </c>
    </row>
    <row r="126" spans="2:7" x14ac:dyDescent="0.35">
      <c r="B126" s="8" t="s">
        <v>0</v>
      </c>
      <c r="C126" s="186" t="s">
        <v>33</v>
      </c>
      <c r="D126" s="304"/>
      <c r="E126" s="288" t="s">
        <v>111</v>
      </c>
      <c r="F126" s="288" t="s">
        <v>110</v>
      </c>
      <c r="G126" s="288" t="s">
        <v>7</v>
      </c>
    </row>
    <row r="127" spans="2:7" x14ac:dyDescent="0.35">
      <c r="B127" s="8" t="s">
        <v>13</v>
      </c>
      <c r="C127" s="186" t="s">
        <v>33</v>
      </c>
      <c r="D127" s="304">
        <v>2.8000000000000001E-2</v>
      </c>
      <c r="E127" s="288" t="s">
        <v>111</v>
      </c>
      <c r="F127" s="288" t="s">
        <v>110</v>
      </c>
      <c r="G127" s="288" t="s">
        <v>7</v>
      </c>
    </row>
    <row r="128" spans="2:7" x14ac:dyDescent="0.35">
      <c r="B128" s="9" t="s">
        <v>17</v>
      </c>
      <c r="C128" s="186" t="s">
        <v>33</v>
      </c>
      <c r="D128" s="304"/>
      <c r="E128" s="288" t="s">
        <v>111</v>
      </c>
      <c r="F128" s="288" t="s">
        <v>110</v>
      </c>
      <c r="G128" s="288" t="s">
        <v>7</v>
      </c>
    </row>
    <row r="129" spans="2:7" ht="28.5" x14ac:dyDescent="0.35">
      <c r="B129" s="9" t="s">
        <v>19</v>
      </c>
      <c r="C129" s="186" t="s">
        <v>33</v>
      </c>
      <c r="D129" s="304">
        <v>0.05</v>
      </c>
      <c r="E129" s="288" t="s">
        <v>111</v>
      </c>
      <c r="F129" s="288" t="s">
        <v>110</v>
      </c>
      <c r="G129" s="288" t="s">
        <v>7</v>
      </c>
    </row>
    <row r="130" spans="2:7" ht="28.5" x14ac:dyDescent="0.35">
      <c r="B130" s="9" t="s">
        <v>21</v>
      </c>
      <c r="C130" s="186" t="s">
        <v>33</v>
      </c>
      <c r="D130" s="304"/>
      <c r="E130" s="288" t="s">
        <v>111</v>
      </c>
      <c r="F130" s="288" t="s">
        <v>110</v>
      </c>
      <c r="G130" s="288" t="s">
        <v>7</v>
      </c>
    </row>
    <row r="131" spans="2:7" x14ac:dyDescent="0.35">
      <c r="B131" s="8" t="s">
        <v>66</v>
      </c>
      <c r="C131" s="186" t="s">
        <v>33</v>
      </c>
      <c r="D131" s="304">
        <v>0.09</v>
      </c>
      <c r="E131" s="288" t="s">
        <v>111</v>
      </c>
      <c r="F131" s="288" t="s">
        <v>110</v>
      </c>
      <c r="G131" s="288" t="s">
        <v>7</v>
      </c>
    </row>
    <row r="132" spans="2:7" x14ac:dyDescent="0.35">
      <c r="B132" s="8" t="s">
        <v>70</v>
      </c>
      <c r="C132" s="186" t="s">
        <v>33</v>
      </c>
      <c r="D132" s="304"/>
      <c r="E132" s="288" t="s">
        <v>111</v>
      </c>
      <c r="F132" s="288" t="s">
        <v>110</v>
      </c>
      <c r="G132" s="288" t="s">
        <v>7</v>
      </c>
    </row>
    <row r="133" spans="2:7" ht="28.5" x14ac:dyDescent="0.35">
      <c r="B133" s="298" t="s">
        <v>90</v>
      </c>
      <c r="C133" s="29"/>
      <c r="D133" s="306">
        <v>12539.301545147393</v>
      </c>
      <c r="E133" s="288" t="s">
        <v>111</v>
      </c>
      <c r="F133" s="288" t="s">
        <v>110</v>
      </c>
      <c r="G133" s="288" t="s">
        <v>7</v>
      </c>
    </row>
    <row r="134" spans="2:7" ht="56.5" x14ac:dyDescent="0.35">
      <c r="B134" s="27" t="s">
        <v>91</v>
      </c>
      <c r="C134" s="290" t="s">
        <v>37</v>
      </c>
      <c r="D134" s="307">
        <v>43382.15</v>
      </c>
      <c r="E134" s="288" t="s">
        <v>111</v>
      </c>
      <c r="F134" s="288" t="s">
        <v>110</v>
      </c>
      <c r="G134" s="288" t="s">
        <v>7</v>
      </c>
    </row>
    <row r="135" spans="2:7" x14ac:dyDescent="0.35">
      <c r="B135" s="27" t="s">
        <v>92</v>
      </c>
      <c r="C135" s="290" t="s">
        <v>8</v>
      </c>
      <c r="D135" s="307">
        <v>61787.26</v>
      </c>
      <c r="E135" s="288" t="s">
        <v>111</v>
      </c>
      <c r="F135" s="288" t="s">
        <v>110</v>
      </c>
      <c r="G135" s="288" t="s">
        <v>7</v>
      </c>
    </row>
    <row r="136" spans="2:7" ht="56.5" x14ac:dyDescent="0.35">
      <c r="B136" s="27" t="s">
        <v>93</v>
      </c>
      <c r="C136" s="290" t="s">
        <v>37</v>
      </c>
      <c r="D136" s="307">
        <v>56301.47</v>
      </c>
      <c r="E136" s="288" t="s">
        <v>111</v>
      </c>
      <c r="F136" s="288" t="s">
        <v>110</v>
      </c>
      <c r="G136" s="288" t="s">
        <v>7</v>
      </c>
    </row>
    <row r="137" spans="2:7" x14ac:dyDescent="0.35">
      <c r="B137" s="27" t="s">
        <v>94</v>
      </c>
      <c r="C137" s="290" t="s">
        <v>8</v>
      </c>
      <c r="D137" s="307">
        <v>62207.14</v>
      </c>
      <c r="E137" s="288" t="s">
        <v>111</v>
      </c>
      <c r="F137" s="288" t="s">
        <v>110</v>
      </c>
      <c r="G137" s="288" t="s">
        <v>7</v>
      </c>
    </row>
    <row r="138" spans="2:7" ht="42" x14ac:dyDescent="0.35">
      <c r="B138" s="297" t="s">
        <v>87</v>
      </c>
      <c r="C138" s="64"/>
      <c r="D138" s="308">
        <v>0</v>
      </c>
      <c r="E138" s="288" t="s">
        <v>111</v>
      </c>
      <c r="F138" s="288" t="s">
        <v>110</v>
      </c>
      <c r="G138" s="288" t="s">
        <v>95</v>
      </c>
    </row>
    <row r="139" spans="2:7" x14ac:dyDescent="0.35">
      <c r="B139" s="2" t="s">
        <v>12</v>
      </c>
      <c r="C139" s="184" t="s">
        <v>6</v>
      </c>
      <c r="D139" s="309">
        <v>42</v>
      </c>
      <c r="E139" s="288" t="s">
        <v>111</v>
      </c>
      <c r="F139" s="288" t="s">
        <v>110</v>
      </c>
      <c r="G139" s="288" t="s">
        <v>95</v>
      </c>
    </row>
    <row r="140" spans="2:7" x14ac:dyDescent="0.35">
      <c r="B140" s="4" t="s">
        <v>50</v>
      </c>
      <c r="C140" s="184" t="s">
        <v>6</v>
      </c>
      <c r="D140" s="309">
        <v>10234</v>
      </c>
      <c r="E140" s="288" t="s">
        <v>111</v>
      </c>
      <c r="F140" s="288" t="s">
        <v>110</v>
      </c>
      <c r="G140" s="288" t="s">
        <v>95</v>
      </c>
    </row>
    <row r="141" spans="2:7" x14ac:dyDescent="0.35">
      <c r="B141" s="4" t="s">
        <v>51</v>
      </c>
      <c r="C141" s="184" t="s">
        <v>6</v>
      </c>
      <c r="D141" s="309">
        <v>10234</v>
      </c>
      <c r="E141" s="288" t="s">
        <v>111</v>
      </c>
      <c r="F141" s="288" t="s">
        <v>110</v>
      </c>
      <c r="G141" s="288" t="s">
        <v>95</v>
      </c>
    </row>
    <row r="142" spans="2:7" x14ac:dyDescent="0.35">
      <c r="B142" s="5" t="s">
        <v>46</v>
      </c>
      <c r="C142" s="184" t="s">
        <v>6</v>
      </c>
      <c r="D142" s="309"/>
      <c r="E142" s="288" t="s">
        <v>111</v>
      </c>
      <c r="F142" s="288" t="s">
        <v>110</v>
      </c>
      <c r="G142" s="288" t="s">
        <v>95</v>
      </c>
    </row>
    <row r="143" spans="2:7" x14ac:dyDescent="0.35">
      <c r="B143" s="5" t="s">
        <v>47</v>
      </c>
      <c r="C143" s="184" t="s">
        <v>6</v>
      </c>
      <c r="D143" s="309"/>
      <c r="E143" s="288" t="s">
        <v>111</v>
      </c>
      <c r="F143" s="288" t="s">
        <v>110</v>
      </c>
      <c r="G143" s="288" t="s">
        <v>95</v>
      </c>
    </row>
    <row r="144" spans="2:7" x14ac:dyDescent="0.35">
      <c r="B144" s="4" t="s">
        <v>44</v>
      </c>
      <c r="C144" s="185" t="s">
        <v>8</v>
      </c>
      <c r="D144" s="309">
        <v>79477.694000000003</v>
      </c>
      <c r="E144" s="288" t="s">
        <v>111</v>
      </c>
      <c r="F144" s="288" t="s">
        <v>110</v>
      </c>
      <c r="G144" s="288" t="s">
        <v>95</v>
      </c>
    </row>
    <row r="145" spans="2:7" x14ac:dyDescent="0.35">
      <c r="B145" s="4" t="s">
        <v>52</v>
      </c>
      <c r="C145" s="185" t="s">
        <v>8</v>
      </c>
      <c r="D145" s="309">
        <v>79477.694000000003</v>
      </c>
      <c r="E145" s="288" t="s">
        <v>111</v>
      </c>
      <c r="F145" s="288" t="s">
        <v>110</v>
      </c>
      <c r="G145" s="288" t="s">
        <v>95</v>
      </c>
    </row>
    <row r="146" spans="2:7" x14ac:dyDescent="0.35">
      <c r="B146" s="6" t="s">
        <v>48</v>
      </c>
      <c r="C146" s="185" t="s">
        <v>8</v>
      </c>
      <c r="D146" s="309"/>
      <c r="E146" s="288" t="s">
        <v>111</v>
      </c>
      <c r="F146" s="288" t="s">
        <v>110</v>
      </c>
      <c r="G146" s="288" t="s">
        <v>95</v>
      </c>
    </row>
    <row r="147" spans="2:7" x14ac:dyDescent="0.35">
      <c r="B147" s="6" t="s">
        <v>49</v>
      </c>
      <c r="C147" s="185" t="s">
        <v>8</v>
      </c>
      <c r="D147" s="309">
        <v>0</v>
      </c>
      <c r="E147" s="288" t="s">
        <v>111</v>
      </c>
      <c r="F147" s="288" t="s">
        <v>110</v>
      </c>
      <c r="G147" s="288" t="s">
        <v>95</v>
      </c>
    </row>
    <row r="148" spans="2:7" x14ac:dyDescent="0.35">
      <c r="B148" s="4" t="s">
        <v>45</v>
      </c>
      <c r="C148" s="3" t="s">
        <v>9</v>
      </c>
      <c r="D148" s="309">
        <v>3.81</v>
      </c>
      <c r="E148" s="288" t="s">
        <v>111</v>
      </c>
      <c r="F148" s="288" t="s">
        <v>110</v>
      </c>
      <c r="G148" s="288" t="s">
        <v>95</v>
      </c>
    </row>
    <row r="149" spans="2:7" ht="56.5" x14ac:dyDescent="0.35">
      <c r="B149" s="32" t="s">
        <v>89</v>
      </c>
      <c r="C149" s="66"/>
      <c r="D149" s="308">
        <v>1174.0899999999999</v>
      </c>
      <c r="E149" s="288" t="s">
        <v>111</v>
      </c>
      <c r="F149" s="288" t="s">
        <v>110</v>
      </c>
      <c r="G149" s="288" t="s">
        <v>95</v>
      </c>
    </row>
    <row r="150" spans="2:7" ht="28.5" x14ac:dyDescent="0.35">
      <c r="B150" s="7" t="s">
        <v>41</v>
      </c>
      <c r="C150" s="186" t="s">
        <v>22</v>
      </c>
      <c r="D150" s="309"/>
      <c r="E150" s="288" t="s">
        <v>111</v>
      </c>
      <c r="F150" s="288" t="s">
        <v>110</v>
      </c>
      <c r="G150" s="288" t="s">
        <v>95</v>
      </c>
    </row>
    <row r="151" spans="2:7" ht="28" x14ac:dyDescent="0.35">
      <c r="B151" s="8" t="s">
        <v>0</v>
      </c>
      <c r="C151" s="186" t="s">
        <v>22</v>
      </c>
      <c r="D151" s="309"/>
      <c r="E151" s="288" t="s">
        <v>111</v>
      </c>
      <c r="F151" s="288" t="s">
        <v>110</v>
      </c>
      <c r="G151" s="288" t="s">
        <v>95</v>
      </c>
    </row>
    <row r="152" spans="2:7" ht="28" x14ac:dyDescent="0.35">
      <c r="B152" s="8" t="s">
        <v>65</v>
      </c>
      <c r="C152" s="186" t="s">
        <v>22</v>
      </c>
      <c r="D152" s="309">
        <v>16556</v>
      </c>
      <c r="E152" s="288" t="s">
        <v>111</v>
      </c>
      <c r="F152" s="288" t="s">
        <v>110</v>
      </c>
      <c r="G152" s="288" t="s">
        <v>95</v>
      </c>
    </row>
    <row r="153" spans="2:7" ht="28" x14ac:dyDescent="0.35">
      <c r="B153" s="9" t="s">
        <v>17</v>
      </c>
      <c r="C153" s="186" t="s">
        <v>22</v>
      </c>
      <c r="D153" s="309"/>
      <c r="E153" s="288" t="s">
        <v>111</v>
      </c>
      <c r="F153" s="288" t="s">
        <v>110</v>
      </c>
      <c r="G153" s="288" t="s">
        <v>95</v>
      </c>
    </row>
    <row r="154" spans="2:7" ht="28" x14ac:dyDescent="0.35">
      <c r="B154" s="8" t="s">
        <v>75</v>
      </c>
      <c r="C154" s="186" t="s">
        <v>22</v>
      </c>
      <c r="D154" s="309">
        <v>8448.7999999999993</v>
      </c>
      <c r="E154" s="288" t="s">
        <v>111</v>
      </c>
      <c r="F154" s="288" t="s">
        <v>110</v>
      </c>
      <c r="G154" s="288" t="s">
        <v>95</v>
      </c>
    </row>
    <row r="155" spans="2:7" ht="28" x14ac:dyDescent="0.35">
      <c r="B155" s="9" t="s">
        <v>20</v>
      </c>
      <c r="C155" s="186" t="s">
        <v>22</v>
      </c>
      <c r="D155" s="309"/>
      <c r="E155" s="288" t="s">
        <v>111</v>
      </c>
      <c r="F155" s="288" t="s">
        <v>110</v>
      </c>
      <c r="G155" s="288" t="s">
        <v>95</v>
      </c>
    </row>
    <row r="156" spans="2:7" ht="28" x14ac:dyDescent="0.35">
      <c r="B156" s="8" t="s">
        <v>67</v>
      </c>
      <c r="C156" s="186" t="s">
        <v>22</v>
      </c>
      <c r="D156" s="309">
        <v>2833</v>
      </c>
      <c r="E156" s="288" t="s">
        <v>111</v>
      </c>
      <c r="F156" s="288" t="s">
        <v>110</v>
      </c>
      <c r="G156" s="288" t="s">
        <v>95</v>
      </c>
    </row>
    <row r="157" spans="2:7" ht="28" x14ac:dyDescent="0.35">
      <c r="B157" s="8" t="s">
        <v>69</v>
      </c>
      <c r="C157" s="186" t="s">
        <v>22</v>
      </c>
      <c r="D157" s="309"/>
      <c r="E157" s="288" t="s">
        <v>111</v>
      </c>
      <c r="F157" s="288" t="s">
        <v>110</v>
      </c>
      <c r="G157" s="288" t="s">
        <v>95</v>
      </c>
    </row>
    <row r="158" spans="2:7" ht="28.5" x14ac:dyDescent="0.35">
      <c r="B158" s="7" t="s">
        <v>42</v>
      </c>
      <c r="C158" s="186" t="s">
        <v>33</v>
      </c>
      <c r="D158" s="309"/>
      <c r="E158" s="288" t="s">
        <v>111</v>
      </c>
      <c r="F158" s="288" t="s">
        <v>110</v>
      </c>
      <c r="G158" s="288" t="s">
        <v>95</v>
      </c>
    </row>
    <row r="159" spans="2:7" x14ac:dyDescent="0.35">
      <c r="B159" s="8" t="s">
        <v>0</v>
      </c>
      <c r="C159" s="186" t="s">
        <v>33</v>
      </c>
      <c r="D159" s="309"/>
      <c r="E159" s="288" t="s">
        <v>111</v>
      </c>
      <c r="F159" s="288" t="s">
        <v>110</v>
      </c>
      <c r="G159" s="288" t="s">
        <v>95</v>
      </c>
    </row>
    <row r="160" spans="2:7" x14ac:dyDescent="0.35">
      <c r="B160" s="8" t="s">
        <v>13</v>
      </c>
      <c r="C160" s="186" t="s">
        <v>33</v>
      </c>
      <c r="D160" s="309">
        <v>0.03</v>
      </c>
      <c r="E160" s="288" t="s">
        <v>111</v>
      </c>
      <c r="F160" s="288" t="s">
        <v>110</v>
      </c>
      <c r="G160" s="288" t="s">
        <v>95</v>
      </c>
    </row>
    <row r="161" spans="2:7" x14ac:dyDescent="0.35">
      <c r="B161" s="9" t="s">
        <v>17</v>
      </c>
      <c r="C161" s="186" t="s">
        <v>33</v>
      </c>
      <c r="D161" s="309"/>
      <c r="E161" s="288" t="s">
        <v>111</v>
      </c>
      <c r="F161" s="288" t="s">
        <v>110</v>
      </c>
      <c r="G161" s="288" t="s">
        <v>95</v>
      </c>
    </row>
    <row r="162" spans="2:7" ht="28.5" x14ac:dyDescent="0.35">
      <c r="B162" s="9" t="s">
        <v>19</v>
      </c>
      <c r="C162" s="186" t="s">
        <v>33</v>
      </c>
      <c r="D162" s="309">
        <v>0.05</v>
      </c>
      <c r="E162" s="288" t="s">
        <v>111</v>
      </c>
      <c r="F162" s="288" t="s">
        <v>110</v>
      </c>
      <c r="G162" s="288" t="s">
        <v>95</v>
      </c>
    </row>
    <row r="163" spans="2:7" ht="28.5" x14ac:dyDescent="0.35">
      <c r="B163" s="9" t="s">
        <v>21</v>
      </c>
      <c r="C163" s="186" t="s">
        <v>33</v>
      </c>
      <c r="D163" s="309"/>
      <c r="E163" s="288" t="s">
        <v>111</v>
      </c>
      <c r="F163" s="288" t="s">
        <v>110</v>
      </c>
      <c r="G163" s="288" t="s">
        <v>95</v>
      </c>
    </row>
    <row r="164" spans="2:7" x14ac:dyDescent="0.35">
      <c r="B164" s="8" t="s">
        <v>66</v>
      </c>
      <c r="C164" s="186" t="s">
        <v>33</v>
      </c>
      <c r="D164" s="309">
        <v>0.09</v>
      </c>
      <c r="E164" s="288" t="s">
        <v>111</v>
      </c>
      <c r="F164" s="288" t="s">
        <v>110</v>
      </c>
      <c r="G164" s="288" t="s">
        <v>95</v>
      </c>
    </row>
    <row r="165" spans="2:7" x14ac:dyDescent="0.35">
      <c r="B165" s="8" t="s">
        <v>76</v>
      </c>
      <c r="C165" s="186" t="s">
        <v>33</v>
      </c>
      <c r="D165" s="309"/>
      <c r="E165" s="288" t="s">
        <v>111</v>
      </c>
      <c r="F165" s="288" t="s">
        <v>110</v>
      </c>
      <c r="G165" s="288" t="s">
        <v>95</v>
      </c>
    </row>
    <row r="166" spans="2:7" ht="28.5" x14ac:dyDescent="0.35">
      <c r="B166" s="298" t="s">
        <v>90</v>
      </c>
      <c r="C166" s="29"/>
      <c r="D166" s="308">
        <v>24835.952095809793</v>
      </c>
      <c r="E166" s="288" t="s">
        <v>111</v>
      </c>
      <c r="F166" s="288" t="s">
        <v>110</v>
      </c>
      <c r="G166" s="288" t="s">
        <v>95</v>
      </c>
    </row>
    <row r="167" spans="2:7" ht="56.5" x14ac:dyDescent="0.35">
      <c r="B167" s="27" t="s">
        <v>96</v>
      </c>
      <c r="C167" s="290" t="s">
        <v>37</v>
      </c>
      <c r="D167" s="309">
        <v>47525.88</v>
      </c>
      <c r="E167" s="288" t="s">
        <v>111</v>
      </c>
      <c r="F167" s="288" t="s">
        <v>110</v>
      </c>
      <c r="G167" s="288" t="s">
        <v>95</v>
      </c>
    </row>
    <row r="168" spans="2:7" x14ac:dyDescent="0.35">
      <c r="B168" s="27" t="s">
        <v>97</v>
      </c>
      <c r="C168" s="290" t="s">
        <v>8</v>
      </c>
      <c r="D168" s="309">
        <v>79477.694000000003</v>
      </c>
      <c r="E168" s="288" t="s">
        <v>111</v>
      </c>
      <c r="F168" s="288" t="s">
        <v>110</v>
      </c>
      <c r="G168" s="288" t="s">
        <v>95</v>
      </c>
    </row>
    <row r="169" spans="2:7" ht="56.5" x14ac:dyDescent="0.35">
      <c r="B169" s="27" t="s">
        <v>98</v>
      </c>
      <c r="C169" s="290" t="s">
        <v>37</v>
      </c>
      <c r="D169" s="309">
        <v>72285.27</v>
      </c>
      <c r="E169" s="288" t="s">
        <v>111</v>
      </c>
      <c r="F169" s="288" t="s">
        <v>110</v>
      </c>
      <c r="G169" s="288" t="s">
        <v>95</v>
      </c>
    </row>
    <row r="170" spans="2:7" x14ac:dyDescent="0.35">
      <c r="B170" s="27" t="s">
        <v>99</v>
      </c>
      <c r="C170" s="290" t="s">
        <v>8</v>
      </c>
      <c r="D170" s="309">
        <v>79393.603000000003</v>
      </c>
      <c r="E170" s="288" t="s">
        <v>111</v>
      </c>
      <c r="F170" s="288" t="s">
        <v>110</v>
      </c>
      <c r="G170" s="288" t="s">
        <v>95</v>
      </c>
    </row>
    <row r="171" spans="2:7" ht="42" x14ac:dyDescent="0.35">
      <c r="B171" s="297" t="s">
        <v>87</v>
      </c>
      <c r="C171" s="64"/>
      <c r="D171" s="308">
        <v>0</v>
      </c>
      <c r="E171" s="288" t="s">
        <v>111</v>
      </c>
      <c r="F171" s="288" t="s">
        <v>110</v>
      </c>
      <c r="G171" s="288" t="s">
        <v>100</v>
      </c>
    </row>
    <row r="172" spans="2:7" x14ac:dyDescent="0.35">
      <c r="B172" s="2" t="s">
        <v>12</v>
      </c>
      <c r="C172" s="184" t="s">
        <v>6</v>
      </c>
      <c r="D172" s="309">
        <v>42</v>
      </c>
      <c r="E172" s="288" t="s">
        <v>111</v>
      </c>
      <c r="F172" s="288" t="s">
        <v>110</v>
      </c>
      <c r="G172" s="288" t="s">
        <v>100</v>
      </c>
    </row>
    <row r="173" spans="2:7" x14ac:dyDescent="0.35">
      <c r="B173" s="4" t="s">
        <v>50</v>
      </c>
      <c r="C173" s="184" t="s">
        <v>6</v>
      </c>
      <c r="D173" s="309">
        <v>10480</v>
      </c>
      <c r="E173" s="288" t="s">
        <v>111</v>
      </c>
      <c r="F173" s="288" t="s">
        <v>110</v>
      </c>
      <c r="G173" s="288" t="s">
        <v>100</v>
      </c>
    </row>
    <row r="174" spans="2:7" x14ac:dyDescent="0.35">
      <c r="B174" s="4" t="s">
        <v>51</v>
      </c>
      <c r="C174" s="184" t="s">
        <v>6</v>
      </c>
      <c r="D174" s="309">
        <v>10480</v>
      </c>
      <c r="E174" s="288" t="s">
        <v>111</v>
      </c>
      <c r="F174" s="288" t="s">
        <v>110</v>
      </c>
      <c r="G174" s="288" t="s">
        <v>100</v>
      </c>
    </row>
    <row r="175" spans="2:7" x14ac:dyDescent="0.35">
      <c r="B175" s="5" t="s">
        <v>46</v>
      </c>
      <c r="C175" s="184" t="s">
        <v>6</v>
      </c>
      <c r="D175" s="309"/>
      <c r="E175" s="288" t="s">
        <v>111</v>
      </c>
      <c r="F175" s="288" t="s">
        <v>110</v>
      </c>
      <c r="G175" s="288" t="s">
        <v>100</v>
      </c>
    </row>
    <row r="176" spans="2:7" x14ac:dyDescent="0.35">
      <c r="B176" s="5" t="s">
        <v>47</v>
      </c>
      <c r="C176" s="184" t="s">
        <v>6</v>
      </c>
      <c r="D176" s="309"/>
      <c r="E176" s="288" t="s">
        <v>111</v>
      </c>
      <c r="F176" s="288" t="s">
        <v>110</v>
      </c>
      <c r="G176" s="288" t="s">
        <v>100</v>
      </c>
    </row>
    <row r="177" spans="2:7" x14ac:dyDescent="0.35">
      <c r="B177" s="4" t="s">
        <v>44</v>
      </c>
      <c r="C177" s="185" t="s">
        <v>8</v>
      </c>
      <c r="D177" s="309">
        <v>80725.786500000002</v>
      </c>
      <c r="E177" s="288" t="s">
        <v>111</v>
      </c>
      <c r="F177" s="288" t="s">
        <v>110</v>
      </c>
      <c r="G177" s="288" t="s">
        <v>100</v>
      </c>
    </row>
    <row r="178" spans="2:7" x14ac:dyDescent="0.35">
      <c r="B178" s="4" t="s">
        <v>52</v>
      </c>
      <c r="C178" s="185" t="s">
        <v>8</v>
      </c>
      <c r="D178" s="309">
        <v>80725.786500000002</v>
      </c>
      <c r="E178" s="288" t="s">
        <v>111</v>
      </c>
      <c r="F178" s="288" t="s">
        <v>110</v>
      </c>
      <c r="G178" s="288" t="s">
        <v>100</v>
      </c>
    </row>
    <row r="179" spans="2:7" x14ac:dyDescent="0.35">
      <c r="B179" s="6" t="s">
        <v>48</v>
      </c>
      <c r="C179" s="185" t="s">
        <v>8</v>
      </c>
      <c r="D179" s="309"/>
      <c r="E179" s="288" t="s">
        <v>111</v>
      </c>
      <c r="F179" s="288" t="s">
        <v>110</v>
      </c>
      <c r="G179" s="288" t="s">
        <v>100</v>
      </c>
    </row>
    <row r="180" spans="2:7" x14ac:dyDescent="0.35">
      <c r="B180" s="6" t="s">
        <v>49</v>
      </c>
      <c r="C180" s="185" t="s">
        <v>8</v>
      </c>
      <c r="D180" s="309"/>
      <c r="E180" s="288" t="s">
        <v>111</v>
      </c>
      <c r="F180" s="288" t="s">
        <v>110</v>
      </c>
      <c r="G180" s="288" t="s">
        <v>100</v>
      </c>
    </row>
    <row r="181" spans="2:7" x14ac:dyDescent="0.35">
      <c r="B181" s="4" t="s">
        <v>45</v>
      </c>
      <c r="C181" s="3" t="s">
        <v>9</v>
      </c>
      <c r="D181" s="309">
        <v>3.8363999999999998</v>
      </c>
      <c r="E181" s="288" t="s">
        <v>111</v>
      </c>
      <c r="F181" s="288" t="s">
        <v>110</v>
      </c>
      <c r="G181" s="288" t="s">
        <v>100</v>
      </c>
    </row>
    <row r="182" spans="2:7" ht="56.5" x14ac:dyDescent="0.35">
      <c r="B182" s="32" t="s">
        <v>89</v>
      </c>
      <c r="C182" s="66"/>
      <c r="D182" s="308">
        <v>1204.52</v>
      </c>
      <c r="E182" s="288" t="s">
        <v>111</v>
      </c>
      <c r="F182" s="288" t="s">
        <v>110</v>
      </c>
      <c r="G182" s="288" t="s">
        <v>100</v>
      </c>
    </row>
    <row r="183" spans="2:7" ht="28.5" x14ac:dyDescent="0.35">
      <c r="B183" s="188" t="s">
        <v>41</v>
      </c>
      <c r="C183" s="189" t="s">
        <v>22</v>
      </c>
      <c r="D183" s="309"/>
      <c r="E183" s="288" t="s">
        <v>111</v>
      </c>
      <c r="F183" s="288" t="s">
        <v>110</v>
      </c>
      <c r="G183" s="288" t="s">
        <v>100</v>
      </c>
    </row>
    <row r="184" spans="2:7" ht="28" x14ac:dyDescent="0.35">
      <c r="B184" s="190" t="s">
        <v>0</v>
      </c>
      <c r="C184" s="189" t="s">
        <v>22</v>
      </c>
      <c r="D184" s="309"/>
      <c r="E184" s="288" t="s">
        <v>111</v>
      </c>
      <c r="F184" s="288" t="s">
        <v>110</v>
      </c>
      <c r="G184" s="288" t="s">
        <v>100</v>
      </c>
    </row>
    <row r="185" spans="2:7" ht="28" x14ac:dyDescent="0.35">
      <c r="B185" s="190" t="s">
        <v>65</v>
      </c>
      <c r="C185" s="189" t="s">
        <v>22</v>
      </c>
      <c r="D185" s="309">
        <v>16556</v>
      </c>
      <c r="E185" s="288" t="s">
        <v>111</v>
      </c>
      <c r="F185" s="288" t="s">
        <v>110</v>
      </c>
      <c r="G185" s="288" t="s">
        <v>100</v>
      </c>
    </row>
    <row r="186" spans="2:7" ht="28" x14ac:dyDescent="0.35">
      <c r="B186" s="191" t="s">
        <v>17</v>
      </c>
      <c r="C186" s="189" t="s">
        <v>22</v>
      </c>
      <c r="D186" s="309"/>
      <c r="E186" s="288" t="s">
        <v>111</v>
      </c>
      <c r="F186" s="288" t="s">
        <v>110</v>
      </c>
      <c r="G186" s="288" t="s">
        <v>100</v>
      </c>
    </row>
    <row r="187" spans="2:7" ht="28" x14ac:dyDescent="0.35">
      <c r="B187" s="190" t="s">
        <v>75</v>
      </c>
      <c r="C187" s="189" t="s">
        <v>22</v>
      </c>
      <c r="D187" s="309">
        <v>9057.4</v>
      </c>
      <c r="E187" s="288" t="s">
        <v>111</v>
      </c>
      <c r="F187" s="288" t="s">
        <v>110</v>
      </c>
      <c r="G187" s="288" t="s">
        <v>100</v>
      </c>
    </row>
    <row r="188" spans="2:7" ht="28" x14ac:dyDescent="0.35">
      <c r="B188" s="191" t="s">
        <v>20</v>
      </c>
      <c r="C188" s="189" t="s">
        <v>22</v>
      </c>
      <c r="D188" s="309"/>
      <c r="E188" s="288" t="s">
        <v>111</v>
      </c>
      <c r="F188" s="288" t="s">
        <v>110</v>
      </c>
      <c r="G188" s="288" t="s">
        <v>100</v>
      </c>
    </row>
    <row r="189" spans="2:7" ht="28" x14ac:dyDescent="0.35">
      <c r="B189" s="190" t="s">
        <v>67</v>
      </c>
      <c r="C189" s="189" t="s">
        <v>22</v>
      </c>
      <c r="D189" s="309">
        <v>2833</v>
      </c>
      <c r="E189" s="288" t="s">
        <v>111</v>
      </c>
      <c r="F189" s="288" t="s">
        <v>110</v>
      </c>
      <c r="G189" s="288" t="s">
        <v>100</v>
      </c>
    </row>
    <row r="190" spans="2:7" ht="28" x14ac:dyDescent="0.35">
      <c r="B190" s="190" t="s">
        <v>69</v>
      </c>
      <c r="C190" s="189" t="s">
        <v>22</v>
      </c>
      <c r="D190" s="309"/>
      <c r="E190" s="288" t="s">
        <v>111</v>
      </c>
      <c r="F190" s="288" t="s">
        <v>110</v>
      </c>
      <c r="G190" s="288" t="s">
        <v>100</v>
      </c>
    </row>
    <row r="191" spans="2:7" ht="28.5" x14ac:dyDescent="0.35">
      <c r="B191" s="188" t="s">
        <v>42</v>
      </c>
      <c r="C191" s="189" t="s">
        <v>33</v>
      </c>
      <c r="D191" s="309"/>
      <c r="E191" s="288" t="s">
        <v>111</v>
      </c>
      <c r="F191" s="288" t="s">
        <v>110</v>
      </c>
      <c r="G191" s="288" t="s">
        <v>100</v>
      </c>
    </row>
    <row r="192" spans="2:7" x14ac:dyDescent="0.35">
      <c r="B192" s="190" t="s">
        <v>0</v>
      </c>
      <c r="C192" s="189" t="s">
        <v>33</v>
      </c>
      <c r="D192" s="309"/>
      <c r="E192" s="288" t="s">
        <v>111</v>
      </c>
      <c r="F192" s="288" t="s">
        <v>110</v>
      </c>
      <c r="G192" s="288" t="s">
        <v>100</v>
      </c>
    </row>
    <row r="193" spans="2:7" x14ac:dyDescent="0.35">
      <c r="B193" s="190" t="s">
        <v>13</v>
      </c>
      <c r="C193" s="189" t="s">
        <v>33</v>
      </c>
      <c r="D193" s="309">
        <v>0.03</v>
      </c>
      <c r="E193" s="288" t="s">
        <v>111</v>
      </c>
      <c r="F193" s="288" t="s">
        <v>110</v>
      </c>
      <c r="G193" s="288" t="s">
        <v>100</v>
      </c>
    </row>
    <row r="194" spans="2:7" x14ac:dyDescent="0.35">
      <c r="B194" s="191" t="s">
        <v>17</v>
      </c>
      <c r="C194" s="189" t="s">
        <v>33</v>
      </c>
      <c r="D194" s="309"/>
      <c r="E194" s="288" t="s">
        <v>111</v>
      </c>
      <c r="F194" s="288" t="s">
        <v>110</v>
      </c>
      <c r="G194" s="288" t="s">
        <v>100</v>
      </c>
    </row>
    <row r="195" spans="2:7" ht="28.5" x14ac:dyDescent="0.35">
      <c r="B195" s="191" t="s">
        <v>19</v>
      </c>
      <c r="C195" s="189" t="s">
        <v>33</v>
      </c>
      <c r="D195" s="309">
        <v>0.05</v>
      </c>
      <c r="E195" s="288" t="s">
        <v>111</v>
      </c>
      <c r="F195" s="288" t="s">
        <v>110</v>
      </c>
      <c r="G195" s="288" t="s">
        <v>100</v>
      </c>
    </row>
    <row r="196" spans="2:7" ht="28.5" x14ac:dyDescent="0.35">
      <c r="B196" s="191" t="s">
        <v>21</v>
      </c>
      <c r="C196" s="189" t="s">
        <v>33</v>
      </c>
      <c r="D196" s="309"/>
      <c r="E196" s="288" t="s">
        <v>111</v>
      </c>
      <c r="F196" s="288" t="s">
        <v>110</v>
      </c>
      <c r="G196" s="288" t="s">
        <v>100</v>
      </c>
    </row>
    <row r="197" spans="2:7" x14ac:dyDescent="0.35">
      <c r="B197" s="190" t="s">
        <v>66</v>
      </c>
      <c r="C197" s="189" t="s">
        <v>33</v>
      </c>
      <c r="D197" s="309">
        <v>0.09</v>
      </c>
      <c r="E197" s="288" t="s">
        <v>111</v>
      </c>
      <c r="F197" s="288" t="s">
        <v>110</v>
      </c>
      <c r="G197" s="288" t="s">
        <v>100</v>
      </c>
    </row>
    <row r="198" spans="2:7" x14ac:dyDescent="0.35">
      <c r="B198" s="190" t="s">
        <v>76</v>
      </c>
      <c r="C198" s="189" t="s">
        <v>33</v>
      </c>
      <c r="D198" s="309"/>
      <c r="E198" s="288" t="s">
        <v>111</v>
      </c>
      <c r="F198" s="288" t="s">
        <v>110</v>
      </c>
      <c r="G198" s="288" t="s">
        <v>100</v>
      </c>
    </row>
    <row r="199" spans="2:7" ht="28.5" x14ac:dyDescent="0.35">
      <c r="B199" s="298" t="s">
        <v>90</v>
      </c>
      <c r="C199" s="29"/>
      <c r="D199" s="308">
        <v>25661.886190866357</v>
      </c>
      <c r="E199" s="288" t="s">
        <v>111</v>
      </c>
      <c r="F199" s="288" t="s">
        <v>110</v>
      </c>
      <c r="G199" s="288" t="s">
        <v>100</v>
      </c>
    </row>
    <row r="200" spans="2:7" ht="56.5" x14ac:dyDescent="0.35">
      <c r="B200" s="27" t="s">
        <v>101</v>
      </c>
      <c r="C200" s="290" t="s">
        <v>37</v>
      </c>
      <c r="D200" s="309">
        <v>46423.69</v>
      </c>
      <c r="E200" s="288" t="s">
        <v>111</v>
      </c>
      <c r="F200" s="288" t="s">
        <v>110</v>
      </c>
      <c r="G200" s="288" t="s">
        <v>100</v>
      </c>
    </row>
    <row r="201" spans="2:7" x14ac:dyDescent="0.35">
      <c r="B201" s="27" t="s">
        <v>102</v>
      </c>
      <c r="C201" s="290" t="s">
        <v>8</v>
      </c>
      <c r="D201" s="309">
        <v>80725.789999999994</v>
      </c>
      <c r="E201" s="288" t="s">
        <v>111</v>
      </c>
      <c r="F201" s="288" t="s">
        <v>110</v>
      </c>
      <c r="G201" s="288" t="s">
        <v>100</v>
      </c>
    </row>
    <row r="202" spans="2:7" ht="56.5" x14ac:dyDescent="0.35">
      <c r="B202" s="27" t="s">
        <v>103</v>
      </c>
      <c r="C202" s="290" t="s">
        <v>37</v>
      </c>
      <c r="D202" s="309">
        <v>73706.22</v>
      </c>
      <c r="E202" s="288" t="s">
        <v>111</v>
      </c>
      <c r="F202" s="288" t="s">
        <v>110</v>
      </c>
      <c r="G202" s="288" t="s">
        <v>100</v>
      </c>
    </row>
    <row r="203" spans="2:7" x14ac:dyDescent="0.35">
      <c r="B203" s="27" t="s">
        <v>104</v>
      </c>
      <c r="C203" s="290" t="s">
        <v>8</v>
      </c>
      <c r="D203" s="309">
        <v>82540.684999999998</v>
      </c>
      <c r="E203" s="288" t="s">
        <v>111</v>
      </c>
      <c r="F203" s="288" t="s">
        <v>110</v>
      </c>
      <c r="G203" s="288" t="s">
        <v>100</v>
      </c>
    </row>
    <row r="204" spans="2:7" ht="42" x14ac:dyDescent="0.35">
      <c r="B204" s="297" t="s">
        <v>87</v>
      </c>
      <c r="C204" s="64"/>
      <c r="D204" s="308">
        <v>-859.19862000001035</v>
      </c>
      <c r="E204" s="288" t="s">
        <v>88</v>
      </c>
      <c r="F204" s="288" t="s">
        <v>110</v>
      </c>
      <c r="G204" s="288" t="s">
        <v>105</v>
      </c>
    </row>
    <row r="205" spans="2:7" x14ac:dyDescent="0.35">
      <c r="B205" s="2" t="s">
        <v>12</v>
      </c>
      <c r="C205" s="184" t="s">
        <v>6</v>
      </c>
      <c r="D205" s="309">
        <v>58</v>
      </c>
      <c r="E205" s="288" t="s">
        <v>88</v>
      </c>
      <c r="F205" s="288" t="s">
        <v>110</v>
      </c>
      <c r="G205" s="288" t="s">
        <v>105</v>
      </c>
    </row>
    <row r="206" spans="2:7" x14ac:dyDescent="0.35">
      <c r="B206" s="4" t="s">
        <v>50</v>
      </c>
      <c r="C206" s="184" t="s">
        <v>6</v>
      </c>
      <c r="D206" s="309">
        <v>26440</v>
      </c>
      <c r="E206" s="288" t="s">
        <v>88</v>
      </c>
      <c r="F206" s="288" t="s">
        <v>110</v>
      </c>
      <c r="G206" s="288" t="s">
        <v>105</v>
      </c>
    </row>
    <row r="207" spans="2:7" x14ac:dyDescent="0.35">
      <c r="B207" s="4" t="s">
        <v>51</v>
      </c>
      <c r="C207" s="184" t="s">
        <v>6</v>
      </c>
      <c r="D207" s="309">
        <v>26438</v>
      </c>
      <c r="E207" s="288" t="s">
        <v>88</v>
      </c>
      <c r="F207" s="288" t="s">
        <v>110</v>
      </c>
      <c r="G207" s="288" t="s">
        <v>105</v>
      </c>
    </row>
    <row r="208" spans="2:7" x14ac:dyDescent="0.35">
      <c r="B208" s="5" t="s">
        <v>46</v>
      </c>
      <c r="C208" s="184" t="s">
        <v>6</v>
      </c>
      <c r="D208" s="309"/>
      <c r="E208" s="288" t="s">
        <v>88</v>
      </c>
      <c r="F208" s="288" t="s">
        <v>110</v>
      </c>
      <c r="G208" s="288" t="s">
        <v>105</v>
      </c>
    </row>
    <row r="209" spans="2:7" x14ac:dyDescent="0.35">
      <c r="B209" s="5" t="s">
        <v>47</v>
      </c>
      <c r="C209" s="184" t="s">
        <v>6</v>
      </c>
      <c r="D209" s="309">
        <v>2</v>
      </c>
      <c r="E209" s="288" t="s">
        <v>88</v>
      </c>
      <c r="F209" s="288" t="s">
        <v>110</v>
      </c>
      <c r="G209" s="288" t="s">
        <v>105</v>
      </c>
    </row>
    <row r="210" spans="2:7" x14ac:dyDescent="0.35">
      <c r="B210" s="4" t="s">
        <v>44</v>
      </c>
      <c r="C210" s="185" t="s">
        <v>8</v>
      </c>
      <c r="D210" s="309">
        <v>224618.3</v>
      </c>
      <c r="E210" s="288" t="s">
        <v>88</v>
      </c>
      <c r="F210" s="288" t="s">
        <v>110</v>
      </c>
      <c r="G210" s="288" t="s">
        <v>105</v>
      </c>
    </row>
    <row r="211" spans="2:7" x14ac:dyDescent="0.35">
      <c r="B211" s="4" t="s">
        <v>52</v>
      </c>
      <c r="C211" s="185" t="s">
        <v>8</v>
      </c>
      <c r="D211" s="309">
        <v>224136.19999999998</v>
      </c>
      <c r="E211" s="288" t="s">
        <v>88</v>
      </c>
      <c r="F211" s="288" t="s">
        <v>110</v>
      </c>
      <c r="G211" s="288" t="s">
        <v>105</v>
      </c>
    </row>
    <row r="212" spans="2:7" x14ac:dyDescent="0.35">
      <c r="B212" s="6" t="s">
        <v>48</v>
      </c>
      <c r="C212" s="185" t="s">
        <v>8</v>
      </c>
      <c r="D212" s="309"/>
      <c r="E212" s="288" t="s">
        <v>88</v>
      </c>
      <c r="F212" s="288" t="s">
        <v>110</v>
      </c>
      <c r="G212" s="288" t="s">
        <v>105</v>
      </c>
    </row>
    <row r="213" spans="2:7" x14ac:dyDescent="0.35">
      <c r="B213" s="6" t="s">
        <v>49</v>
      </c>
      <c r="C213" s="185" t="s">
        <v>8</v>
      </c>
      <c r="D213" s="309">
        <v>489.6</v>
      </c>
      <c r="E213" s="288" t="s">
        <v>88</v>
      </c>
      <c r="F213" s="288" t="s">
        <v>110</v>
      </c>
      <c r="G213" s="288" t="s">
        <v>105</v>
      </c>
    </row>
    <row r="214" spans="2:7" ht="28.5" x14ac:dyDescent="0.35">
      <c r="B214" s="289" t="s">
        <v>122</v>
      </c>
      <c r="C214" s="185"/>
      <c r="D214" s="309">
        <v>7.5</v>
      </c>
      <c r="E214" s="288"/>
      <c r="F214" s="288" t="s">
        <v>110</v>
      </c>
      <c r="G214" s="288" t="s">
        <v>105</v>
      </c>
    </row>
    <row r="215" spans="2:7" x14ac:dyDescent="0.35">
      <c r="B215" s="4" t="s">
        <v>45</v>
      </c>
      <c r="C215" s="3" t="s">
        <v>9</v>
      </c>
      <c r="D215" s="309">
        <v>1.7822</v>
      </c>
      <c r="E215" s="288" t="s">
        <v>88</v>
      </c>
      <c r="F215" s="288" t="s">
        <v>110</v>
      </c>
      <c r="G215" s="288" t="s">
        <v>105</v>
      </c>
    </row>
    <row r="216" spans="2:7" ht="56.5" x14ac:dyDescent="0.35">
      <c r="B216" s="32" t="s">
        <v>89</v>
      </c>
      <c r="C216" s="66"/>
      <c r="D216" s="308">
        <v>2089.16</v>
      </c>
      <c r="E216" s="288" t="s">
        <v>88</v>
      </c>
      <c r="F216" s="288" t="s">
        <v>110</v>
      </c>
      <c r="G216" s="288" t="s">
        <v>105</v>
      </c>
    </row>
    <row r="217" spans="2:7" ht="28.5" x14ac:dyDescent="0.35">
      <c r="B217" s="284" t="s">
        <v>41</v>
      </c>
      <c r="C217" s="285" t="s">
        <v>22</v>
      </c>
      <c r="D217" s="309"/>
      <c r="E217" s="288" t="s">
        <v>88</v>
      </c>
      <c r="F217" s="288" t="s">
        <v>110</v>
      </c>
      <c r="G217" s="288" t="s">
        <v>105</v>
      </c>
    </row>
    <row r="218" spans="2:7" ht="28" x14ac:dyDescent="0.35">
      <c r="B218" s="286" t="s">
        <v>0</v>
      </c>
      <c r="C218" s="285" t="s">
        <v>22</v>
      </c>
      <c r="D218" s="309"/>
      <c r="E218" s="288" t="s">
        <v>88</v>
      </c>
      <c r="F218" s="288" t="s">
        <v>110</v>
      </c>
      <c r="G218" s="288" t="s">
        <v>105</v>
      </c>
    </row>
    <row r="219" spans="2:7" ht="28" x14ac:dyDescent="0.35">
      <c r="B219" s="286" t="s">
        <v>65</v>
      </c>
      <c r="C219" s="285" t="s">
        <v>22</v>
      </c>
      <c r="D219" s="309"/>
      <c r="E219" s="288" t="s">
        <v>88</v>
      </c>
      <c r="F219" s="288" t="s">
        <v>110</v>
      </c>
      <c r="G219" s="288" t="s">
        <v>105</v>
      </c>
    </row>
    <row r="220" spans="2:7" ht="28" x14ac:dyDescent="0.35">
      <c r="B220" s="287" t="s">
        <v>17</v>
      </c>
      <c r="C220" s="285" t="s">
        <v>22</v>
      </c>
      <c r="D220" s="309"/>
      <c r="E220" s="288" t="s">
        <v>88</v>
      </c>
      <c r="F220" s="288" t="s">
        <v>110</v>
      </c>
      <c r="G220" s="288" t="s">
        <v>105</v>
      </c>
    </row>
    <row r="221" spans="2:7" ht="28" x14ac:dyDescent="0.35">
      <c r="B221" s="286" t="s">
        <v>123</v>
      </c>
      <c r="C221" s="285" t="s">
        <v>22</v>
      </c>
      <c r="D221" s="309">
        <v>11215</v>
      </c>
      <c r="E221" s="288" t="s">
        <v>88</v>
      </c>
      <c r="F221" s="288" t="s">
        <v>110</v>
      </c>
      <c r="G221" s="288" t="s">
        <v>105</v>
      </c>
    </row>
    <row r="222" spans="2:7" ht="28" x14ac:dyDescent="0.35">
      <c r="B222" s="287" t="s">
        <v>20</v>
      </c>
      <c r="C222" s="285" t="s">
        <v>22</v>
      </c>
      <c r="D222" s="309"/>
      <c r="E222" s="288" t="s">
        <v>88</v>
      </c>
      <c r="F222" s="288" t="s">
        <v>110</v>
      </c>
      <c r="G222" s="288" t="s">
        <v>105</v>
      </c>
    </row>
    <row r="223" spans="2:7" ht="28" x14ac:dyDescent="0.35">
      <c r="B223" s="286" t="s">
        <v>67</v>
      </c>
      <c r="C223" s="285" t="s">
        <v>22</v>
      </c>
      <c r="D223" s="309"/>
      <c r="E223" s="288" t="s">
        <v>88</v>
      </c>
      <c r="F223" s="288" t="s">
        <v>110</v>
      </c>
      <c r="G223" s="288" t="s">
        <v>105</v>
      </c>
    </row>
    <row r="224" spans="2:7" ht="28" x14ac:dyDescent="0.35">
      <c r="B224" s="286" t="s">
        <v>69</v>
      </c>
      <c r="C224" s="285" t="s">
        <v>22</v>
      </c>
      <c r="D224" s="309">
        <v>30</v>
      </c>
      <c r="E224" s="288" t="s">
        <v>88</v>
      </c>
      <c r="F224" s="288" t="s">
        <v>110</v>
      </c>
      <c r="G224" s="288" t="s">
        <v>105</v>
      </c>
    </row>
    <row r="225" spans="2:7" ht="28.5" x14ac:dyDescent="0.35">
      <c r="B225" s="284" t="s">
        <v>42</v>
      </c>
      <c r="C225" s="285" t="s">
        <v>33</v>
      </c>
      <c r="D225" s="309"/>
      <c r="E225" s="288" t="s">
        <v>88</v>
      </c>
      <c r="F225" s="288" t="s">
        <v>110</v>
      </c>
      <c r="G225" s="288" t="s">
        <v>105</v>
      </c>
    </row>
    <row r="226" spans="2:7" x14ac:dyDescent="0.35">
      <c r="B226" s="286" t="s">
        <v>0</v>
      </c>
      <c r="C226" s="285" t="s">
        <v>33</v>
      </c>
      <c r="D226" s="309"/>
      <c r="E226" s="288" t="s">
        <v>88</v>
      </c>
      <c r="F226" s="288" t="s">
        <v>110</v>
      </c>
      <c r="G226" s="288" t="s">
        <v>105</v>
      </c>
    </row>
    <row r="227" spans="2:7" x14ac:dyDescent="0.35">
      <c r="B227" s="286" t="s">
        <v>13</v>
      </c>
      <c r="C227" s="285" t="s">
        <v>33</v>
      </c>
      <c r="D227" s="309"/>
      <c r="E227" s="288" t="s">
        <v>88</v>
      </c>
      <c r="F227" s="288" t="s">
        <v>110</v>
      </c>
      <c r="G227" s="288" t="s">
        <v>105</v>
      </c>
    </row>
    <row r="228" spans="2:7" x14ac:dyDescent="0.35">
      <c r="B228" s="287" t="s">
        <v>17</v>
      </c>
      <c r="C228" s="285" t="s">
        <v>33</v>
      </c>
      <c r="D228" s="309"/>
      <c r="E228" s="288" t="s">
        <v>88</v>
      </c>
      <c r="F228" s="288" t="s">
        <v>110</v>
      </c>
      <c r="G228" s="288" t="s">
        <v>105</v>
      </c>
    </row>
    <row r="229" spans="2:7" ht="28.5" x14ac:dyDescent="0.35">
      <c r="B229" s="287" t="s">
        <v>19</v>
      </c>
      <c r="C229" s="285" t="s">
        <v>33</v>
      </c>
      <c r="D229" s="309">
        <v>0.05</v>
      </c>
      <c r="E229" s="288" t="s">
        <v>88</v>
      </c>
      <c r="F229" s="288" t="s">
        <v>110</v>
      </c>
      <c r="G229" s="288" t="s">
        <v>105</v>
      </c>
    </row>
    <row r="230" spans="2:7" ht="28.5" x14ac:dyDescent="0.35">
      <c r="B230" s="287" t="s">
        <v>21</v>
      </c>
      <c r="C230" s="285" t="s">
        <v>33</v>
      </c>
      <c r="D230" s="309"/>
      <c r="E230" s="288" t="s">
        <v>88</v>
      </c>
      <c r="F230" s="288" t="s">
        <v>110</v>
      </c>
      <c r="G230" s="288" t="s">
        <v>105</v>
      </c>
    </row>
    <row r="231" spans="2:7" x14ac:dyDescent="0.35">
      <c r="B231" s="286" t="s">
        <v>66</v>
      </c>
      <c r="C231" s="285" t="s">
        <v>33</v>
      </c>
      <c r="D231" s="309"/>
      <c r="E231" s="288" t="s">
        <v>88</v>
      </c>
      <c r="F231" s="288" t="s">
        <v>110</v>
      </c>
      <c r="G231" s="288" t="s">
        <v>105</v>
      </c>
    </row>
    <row r="232" spans="2:7" x14ac:dyDescent="0.35">
      <c r="B232" s="286" t="s">
        <v>76</v>
      </c>
      <c r="C232" s="285" t="s">
        <v>33</v>
      </c>
      <c r="D232" s="309">
        <v>50.947000000000003</v>
      </c>
      <c r="E232" s="288" t="s">
        <v>88</v>
      </c>
      <c r="F232" s="288" t="s">
        <v>110</v>
      </c>
      <c r="G232" s="288" t="s">
        <v>105</v>
      </c>
    </row>
    <row r="233" spans="2:7" ht="28.5" x14ac:dyDescent="0.35">
      <c r="B233" s="27" t="s">
        <v>90</v>
      </c>
      <c r="C233" s="26"/>
      <c r="D233" s="308">
        <v>25402.240546255976</v>
      </c>
      <c r="E233" s="288" t="s">
        <v>88</v>
      </c>
      <c r="F233" s="288" t="s">
        <v>110</v>
      </c>
      <c r="G233" s="288" t="s">
        <v>105</v>
      </c>
    </row>
    <row r="234" spans="2:7" ht="56.5" x14ac:dyDescent="0.35">
      <c r="B234" s="27" t="s">
        <v>106</v>
      </c>
      <c r="C234" s="290" t="s">
        <v>37</v>
      </c>
      <c r="D234" s="309">
        <v>71941.289999999994</v>
      </c>
      <c r="E234" s="288" t="s">
        <v>88</v>
      </c>
      <c r="F234" s="288" t="s">
        <v>110</v>
      </c>
      <c r="G234" s="288" t="s">
        <v>105</v>
      </c>
    </row>
    <row r="235" spans="2:7" x14ac:dyDescent="0.35">
      <c r="B235" s="27" t="s">
        <v>107</v>
      </c>
      <c r="C235" s="290" t="s">
        <v>8</v>
      </c>
      <c r="D235" s="309">
        <v>224136.2</v>
      </c>
      <c r="E235" s="288" t="s">
        <v>88</v>
      </c>
      <c r="F235" s="288" t="s">
        <v>110</v>
      </c>
      <c r="G235" s="288" t="s">
        <v>105</v>
      </c>
    </row>
    <row r="236" spans="2:7" ht="56.5" x14ac:dyDescent="0.35">
      <c r="B236" s="27" t="s">
        <v>108</v>
      </c>
      <c r="C236" s="290" t="s">
        <v>37</v>
      </c>
      <c r="D236" s="309">
        <v>96677.48</v>
      </c>
      <c r="E236" s="288" t="s">
        <v>88</v>
      </c>
      <c r="F236" s="288" t="s">
        <v>110</v>
      </c>
      <c r="G236" s="288" t="s">
        <v>105</v>
      </c>
    </row>
    <row r="237" spans="2:7" x14ac:dyDescent="0.35">
      <c r="B237" s="27" t="s">
        <v>109</v>
      </c>
      <c r="C237" s="290" t="s">
        <v>8</v>
      </c>
      <c r="D237" s="309">
        <v>222602.6</v>
      </c>
      <c r="E237" s="288" t="s">
        <v>88</v>
      </c>
      <c r="F237" s="288" t="s">
        <v>110</v>
      </c>
      <c r="G237" s="288" t="s">
        <v>105</v>
      </c>
    </row>
    <row r="238" spans="2:7" ht="42" x14ac:dyDescent="0.35">
      <c r="B238" s="297" t="s">
        <v>87</v>
      </c>
      <c r="C238" s="64"/>
      <c r="D238" s="308">
        <v>0</v>
      </c>
      <c r="E238" s="288" t="s">
        <v>111</v>
      </c>
      <c r="F238" s="288" t="s">
        <v>110</v>
      </c>
      <c r="G238" s="288" t="s">
        <v>105</v>
      </c>
    </row>
    <row r="239" spans="2:7" x14ac:dyDescent="0.35">
      <c r="B239" s="2" t="s">
        <v>12</v>
      </c>
      <c r="C239" s="184" t="s">
        <v>6</v>
      </c>
      <c r="D239" s="309">
        <v>42</v>
      </c>
      <c r="E239" s="288" t="s">
        <v>111</v>
      </c>
      <c r="F239" s="288" t="s">
        <v>110</v>
      </c>
      <c r="G239" s="288" t="s">
        <v>105</v>
      </c>
    </row>
    <row r="240" spans="2:7" x14ac:dyDescent="0.35">
      <c r="B240" s="4" t="s">
        <v>50</v>
      </c>
      <c r="C240" s="184" t="s">
        <v>6</v>
      </c>
      <c r="D240" s="309">
        <v>10204</v>
      </c>
      <c r="E240" s="288" t="s">
        <v>111</v>
      </c>
      <c r="F240" s="288" t="s">
        <v>110</v>
      </c>
      <c r="G240" s="288" t="s">
        <v>105</v>
      </c>
    </row>
    <row r="241" spans="2:7" x14ac:dyDescent="0.35">
      <c r="B241" s="4" t="s">
        <v>51</v>
      </c>
      <c r="C241" s="184" t="s">
        <v>6</v>
      </c>
      <c r="D241" s="309">
        <v>10204</v>
      </c>
      <c r="E241" s="288" t="s">
        <v>111</v>
      </c>
      <c r="F241" s="288" t="s">
        <v>110</v>
      </c>
      <c r="G241" s="288" t="s">
        <v>105</v>
      </c>
    </row>
    <row r="242" spans="2:7" x14ac:dyDescent="0.35">
      <c r="B242" s="5" t="s">
        <v>46</v>
      </c>
      <c r="C242" s="184" t="s">
        <v>6</v>
      </c>
      <c r="D242" s="309"/>
      <c r="E242" s="288" t="s">
        <v>111</v>
      </c>
      <c r="F242" s="288" t="s">
        <v>110</v>
      </c>
      <c r="G242" s="288" t="s">
        <v>105</v>
      </c>
    </row>
    <row r="243" spans="2:7" x14ac:dyDescent="0.35">
      <c r="B243" s="5" t="s">
        <v>47</v>
      </c>
      <c r="C243" s="184" t="s">
        <v>6</v>
      </c>
      <c r="D243" s="309"/>
      <c r="E243" s="288" t="s">
        <v>111</v>
      </c>
      <c r="F243" s="288" t="s">
        <v>110</v>
      </c>
      <c r="G243" s="288" t="s">
        <v>105</v>
      </c>
    </row>
    <row r="244" spans="2:7" x14ac:dyDescent="0.35">
      <c r="B244" s="4" t="s">
        <v>44</v>
      </c>
      <c r="C244" s="185" t="s">
        <v>8</v>
      </c>
      <c r="D244" s="309">
        <v>75075.63</v>
      </c>
      <c r="E244" s="288" t="s">
        <v>111</v>
      </c>
      <c r="F244" s="288" t="s">
        <v>110</v>
      </c>
      <c r="G244" s="288" t="s">
        <v>105</v>
      </c>
    </row>
    <row r="245" spans="2:7" x14ac:dyDescent="0.35">
      <c r="B245" s="4" t="s">
        <v>52</v>
      </c>
      <c r="C245" s="185" t="s">
        <v>8</v>
      </c>
      <c r="D245" s="309">
        <v>75075.63</v>
      </c>
      <c r="E245" s="288" t="s">
        <v>111</v>
      </c>
      <c r="F245" s="288" t="s">
        <v>110</v>
      </c>
      <c r="G245" s="288" t="s">
        <v>105</v>
      </c>
    </row>
    <row r="246" spans="2:7" x14ac:dyDescent="0.35">
      <c r="B246" s="6" t="s">
        <v>48</v>
      </c>
      <c r="C246" s="185" t="s">
        <v>8</v>
      </c>
      <c r="D246" s="309"/>
      <c r="E246" s="288" t="s">
        <v>111</v>
      </c>
      <c r="F246" s="288" t="s">
        <v>110</v>
      </c>
      <c r="G246" s="288" t="s">
        <v>105</v>
      </c>
    </row>
    <row r="247" spans="2:7" x14ac:dyDescent="0.35">
      <c r="B247" s="6" t="s">
        <v>49</v>
      </c>
      <c r="C247" s="185" t="s">
        <v>8</v>
      </c>
      <c r="D247" s="309"/>
      <c r="E247" s="288" t="s">
        <v>111</v>
      </c>
      <c r="F247" s="288" t="s">
        <v>110</v>
      </c>
      <c r="G247" s="288" t="s">
        <v>105</v>
      </c>
    </row>
    <row r="248" spans="2:7" ht="28.5" x14ac:dyDescent="0.35">
      <c r="B248" s="289" t="s">
        <v>122</v>
      </c>
      <c r="C248" s="185"/>
      <c r="D248" s="309"/>
      <c r="E248" s="288" t="s">
        <v>111</v>
      </c>
      <c r="F248" s="288" t="s">
        <v>110</v>
      </c>
      <c r="G248" s="288" t="s">
        <v>105</v>
      </c>
    </row>
    <row r="249" spans="2:7" x14ac:dyDescent="0.35">
      <c r="B249" s="4" t="s">
        <v>45</v>
      </c>
      <c r="C249" s="3" t="s">
        <v>9</v>
      </c>
      <c r="D249" s="309">
        <v>3.9287999999999998</v>
      </c>
      <c r="E249" s="288" t="s">
        <v>111</v>
      </c>
      <c r="F249" s="288" t="s">
        <v>110</v>
      </c>
      <c r="G249" s="288" t="s">
        <v>105</v>
      </c>
    </row>
    <row r="250" spans="2:7" ht="56.5" x14ac:dyDescent="0.35">
      <c r="B250" s="32" t="s">
        <v>89</v>
      </c>
      <c r="C250" s="66"/>
      <c r="D250" s="308">
        <v>270.29000000000002</v>
      </c>
      <c r="E250" s="288" t="s">
        <v>111</v>
      </c>
      <c r="F250" s="288" t="s">
        <v>110</v>
      </c>
      <c r="G250" s="288" t="s">
        <v>105</v>
      </c>
    </row>
    <row r="251" spans="2:7" ht="28.5" x14ac:dyDescent="0.35">
      <c r="B251" s="284" t="s">
        <v>41</v>
      </c>
      <c r="C251" s="285" t="s">
        <v>22</v>
      </c>
      <c r="D251" s="309"/>
      <c r="E251" s="288" t="s">
        <v>111</v>
      </c>
      <c r="F251" s="288" t="s">
        <v>110</v>
      </c>
      <c r="G251" s="288" t="s">
        <v>105</v>
      </c>
    </row>
    <row r="252" spans="2:7" ht="28" x14ac:dyDescent="0.35">
      <c r="B252" s="286" t="s">
        <v>0</v>
      </c>
      <c r="C252" s="285" t="s">
        <v>22</v>
      </c>
      <c r="D252" s="309"/>
      <c r="E252" s="288" t="s">
        <v>111</v>
      </c>
      <c r="F252" s="288" t="s">
        <v>110</v>
      </c>
      <c r="G252" s="288" t="s">
        <v>105</v>
      </c>
    </row>
    <row r="253" spans="2:7" ht="28" x14ac:dyDescent="0.35">
      <c r="B253" s="286" t="s">
        <v>65</v>
      </c>
      <c r="C253" s="285" t="s">
        <v>22</v>
      </c>
      <c r="D253" s="309"/>
      <c r="E253" s="288" t="s">
        <v>111</v>
      </c>
      <c r="F253" s="288" t="s">
        <v>110</v>
      </c>
      <c r="G253" s="288" t="s">
        <v>105</v>
      </c>
    </row>
    <row r="254" spans="2:7" ht="28" x14ac:dyDescent="0.35">
      <c r="B254" s="287" t="s">
        <v>17</v>
      </c>
      <c r="C254" s="285" t="s">
        <v>22</v>
      </c>
      <c r="D254" s="309"/>
      <c r="E254" s="288" t="s">
        <v>111</v>
      </c>
      <c r="F254" s="288" t="s">
        <v>110</v>
      </c>
      <c r="G254" s="288" t="s">
        <v>105</v>
      </c>
    </row>
    <row r="255" spans="2:7" ht="28" x14ac:dyDescent="0.35">
      <c r="B255" s="286" t="s">
        <v>123</v>
      </c>
      <c r="C255" s="285" t="s">
        <v>22</v>
      </c>
      <c r="D255" s="309">
        <v>5405.8</v>
      </c>
      <c r="E255" s="288" t="s">
        <v>111</v>
      </c>
      <c r="F255" s="288" t="s">
        <v>110</v>
      </c>
      <c r="G255" s="288" t="s">
        <v>105</v>
      </c>
    </row>
    <row r="256" spans="2:7" ht="28" x14ac:dyDescent="0.35">
      <c r="B256" s="287" t="s">
        <v>20</v>
      </c>
      <c r="C256" s="285" t="s">
        <v>22</v>
      </c>
      <c r="D256" s="309"/>
      <c r="E256" s="288" t="s">
        <v>111</v>
      </c>
      <c r="F256" s="288" t="s">
        <v>110</v>
      </c>
      <c r="G256" s="288" t="s">
        <v>105</v>
      </c>
    </row>
    <row r="257" spans="2:7" ht="28" x14ac:dyDescent="0.35">
      <c r="B257" s="286" t="s">
        <v>67</v>
      </c>
      <c r="C257" s="285" t="s">
        <v>22</v>
      </c>
      <c r="D257" s="309"/>
      <c r="E257" s="288" t="s">
        <v>111</v>
      </c>
      <c r="F257" s="288" t="s">
        <v>110</v>
      </c>
      <c r="G257" s="288" t="s">
        <v>105</v>
      </c>
    </row>
    <row r="258" spans="2:7" ht="28" x14ac:dyDescent="0.35">
      <c r="B258" s="286" t="s">
        <v>69</v>
      </c>
      <c r="C258" s="285" t="s">
        <v>22</v>
      </c>
      <c r="D258" s="309"/>
      <c r="E258" s="288" t="s">
        <v>111</v>
      </c>
      <c r="F258" s="288" t="s">
        <v>110</v>
      </c>
      <c r="G258" s="288" t="s">
        <v>105</v>
      </c>
    </row>
    <row r="259" spans="2:7" ht="28.5" x14ac:dyDescent="0.35">
      <c r="B259" s="284" t="s">
        <v>42</v>
      </c>
      <c r="C259" s="285" t="s">
        <v>33</v>
      </c>
      <c r="D259" s="309"/>
      <c r="E259" s="288" t="s">
        <v>111</v>
      </c>
      <c r="F259" s="288" t="s">
        <v>110</v>
      </c>
      <c r="G259" s="288" t="s">
        <v>105</v>
      </c>
    </row>
    <row r="260" spans="2:7" x14ac:dyDescent="0.35">
      <c r="B260" s="286" t="s">
        <v>0</v>
      </c>
      <c r="C260" s="285" t="s">
        <v>33</v>
      </c>
      <c r="D260" s="309"/>
      <c r="E260" s="288" t="s">
        <v>111</v>
      </c>
      <c r="F260" s="288" t="s">
        <v>110</v>
      </c>
      <c r="G260" s="288" t="s">
        <v>105</v>
      </c>
    </row>
    <row r="261" spans="2:7" x14ac:dyDescent="0.35">
      <c r="B261" s="286" t="s">
        <v>13</v>
      </c>
      <c r="C261" s="285" t="s">
        <v>33</v>
      </c>
      <c r="D261" s="309"/>
      <c r="E261" s="288" t="s">
        <v>111</v>
      </c>
      <c r="F261" s="288" t="s">
        <v>110</v>
      </c>
      <c r="G261" s="288" t="s">
        <v>105</v>
      </c>
    </row>
    <row r="262" spans="2:7" x14ac:dyDescent="0.35">
      <c r="B262" s="287" t="s">
        <v>17</v>
      </c>
      <c r="C262" s="285" t="s">
        <v>33</v>
      </c>
      <c r="D262" s="309"/>
      <c r="E262" s="288" t="s">
        <v>111</v>
      </c>
      <c r="F262" s="288" t="s">
        <v>110</v>
      </c>
      <c r="G262" s="288" t="s">
        <v>105</v>
      </c>
    </row>
    <row r="263" spans="2:7" ht="28.5" x14ac:dyDescent="0.35">
      <c r="B263" s="287" t="s">
        <v>19</v>
      </c>
      <c r="C263" s="285" t="s">
        <v>33</v>
      </c>
      <c r="D263" s="309">
        <v>0.05</v>
      </c>
      <c r="E263" s="288" t="s">
        <v>111</v>
      </c>
      <c r="F263" s="288" t="s">
        <v>110</v>
      </c>
      <c r="G263" s="288" t="s">
        <v>105</v>
      </c>
    </row>
    <row r="264" spans="2:7" ht="28.5" x14ac:dyDescent="0.35">
      <c r="B264" s="287" t="s">
        <v>21</v>
      </c>
      <c r="C264" s="285" t="s">
        <v>33</v>
      </c>
      <c r="D264" s="309"/>
      <c r="E264" s="288" t="s">
        <v>111</v>
      </c>
      <c r="F264" s="288" t="s">
        <v>110</v>
      </c>
      <c r="G264" s="288" t="s">
        <v>105</v>
      </c>
    </row>
    <row r="265" spans="2:7" x14ac:dyDescent="0.35">
      <c r="B265" s="286" t="s">
        <v>66</v>
      </c>
      <c r="C265" s="285" t="s">
        <v>33</v>
      </c>
      <c r="D265" s="309"/>
      <c r="E265" s="288" t="s">
        <v>111</v>
      </c>
      <c r="F265" s="288" t="s">
        <v>110</v>
      </c>
      <c r="G265" s="288" t="s">
        <v>105</v>
      </c>
    </row>
    <row r="266" spans="2:7" x14ac:dyDescent="0.35">
      <c r="B266" s="286" t="s">
        <v>76</v>
      </c>
      <c r="C266" s="285" t="s">
        <v>33</v>
      </c>
      <c r="D266" s="309"/>
      <c r="E266" s="288" t="s">
        <v>111</v>
      </c>
      <c r="F266" s="288" t="s">
        <v>110</v>
      </c>
      <c r="G266" s="288" t="s">
        <v>105</v>
      </c>
    </row>
    <row r="267" spans="2:7" ht="28.5" x14ac:dyDescent="0.35">
      <c r="B267" s="27" t="s">
        <v>90</v>
      </c>
      <c r="C267" s="26"/>
      <c r="D267" s="308">
        <v>21965.427399971068</v>
      </c>
      <c r="E267" s="288" t="s">
        <v>111</v>
      </c>
      <c r="F267" s="288" t="s">
        <v>110</v>
      </c>
      <c r="G267" s="288" t="s">
        <v>105</v>
      </c>
    </row>
    <row r="268" spans="2:7" ht="56.5" x14ac:dyDescent="0.35">
      <c r="B268" s="27" t="s">
        <v>106</v>
      </c>
      <c r="C268" s="290" t="s">
        <v>37</v>
      </c>
      <c r="D268" s="309">
        <v>44292.26</v>
      </c>
      <c r="E268" s="288" t="s">
        <v>111</v>
      </c>
      <c r="F268" s="288" t="s">
        <v>110</v>
      </c>
      <c r="G268" s="288" t="s">
        <v>105</v>
      </c>
    </row>
    <row r="269" spans="2:7" x14ac:dyDescent="0.35">
      <c r="B269" s="27" t="s">
        <v>107</v>
      </c>
      <c r="C269" s="290" t="s">
        <v>8</v>
      </c>
      <c r="D269" s="309">
        <v>75075.63</v>
      </c>
      <c r="E269" s="288" t="s">
        <v>111</v>
      </c>
      <c r="F269" s="288" t="s">
        <v>110</v>
      </c>
      <c r="G269" s="288" t="s">
        <v>105</v>
      </c>
    </row>
    <row r="270" spans="2:7" ht="56.5" x14ac:dyDescent="0.35">
      <c r="B270" s="27" t="s">
        <v>108</v>
      </c>
      <c r="C270" s="290" t="s">
        <v>37</v>
      </c>
      <c r="D270" s="309">
        <v>66356.36</v>
      </c>
      <c r="E270" s="288" t="s">
        <v>111</v>
      </c>
      <c r="F270" s="288" t="s">
        <v>110</v>
      </c>
      <c r="G270" s="288" t="s">
        <v>105</v>
      </c>
    </row>
    <row r="271" spans="2:7" x14ac:dyDescent="0.35">
      <c r="B271" s="27" t="s">
        <v>109</v>
      </c>
      <c r="C271" s="290" t="s">
        <v>8</v>
      </c>
      <c r="D271" s="309">
        <v>75187.434500000003</v>
      </c>
      <c r="E271" s="288" t="s">
        <v>111</v>
      </c>
      <c r="F271" s="288" t="s">
        <v>110</v>
      </c>
      <c r="G271" s="288" t="s">
        <v>105</v>
      </c>
    </row>
    <row r="272" spans="2:7" ht="42" x14ac:dyDescent="0.35">
      <c r="B272" s="297" t="s">
        <v>87</v>
      </c>
      <c r="C272" s="64"/>
      <c r="D272" s="724">
        <v>-350.79802999998037</v>
      </c>
      <c r="E272" s="725" t="s">
        <v>88</v>
      </c>
      <c r="F272" s="725" t="s">
        <v>110</v>
      </c>
      <c r="G272" s="725" t="s">
        <v>232</v>
      </c>
    </row>
    <row r="273" spans="2:7" x14ac:dyDescent="0.35">
      <c r="B273" s="726" t="s">
        <v>12</v>
      </c>
      <c r="C273" s="727" t="s">
        <v>6</v>
      </c>
      <c r="D273" s="728">
        <v>58</v>
      </c>
      <c r="E273" s="725" t="s">
        <v>88</v>
      </c>
      <c r="F273" s="725" t="s">
        <v>110</v>
      </c>
      <c r="G273" s="725" t="s">
        <v>232</v>
      </c>
    </row>
    <row r="274" spans="2:7" x14ac:dyDescent="0.35">
      <c r="B274" s="729" t="s">
        <v>50</v>
      </c>
      <c r="C274" s="727" t="s">
        <v>6</v>
      </c>
      <c r="D274" s="728">
        <v>27439</v>
      </c>
      <c r="E274" s="725" t="s">
        <v>88</v>
      </c>
      <c r="F274" s="725" t="s">
        <v>110</v>
      </c>
      <c r="G274" s="725" t="s">
        <v>232</v>
      </c>
    </row>
    <row r="275" spans="2:7" x14ac:dyDescent="0.35">
      <c r="B275" s="729" t="s">
        <v>51</v>
      </c>
      <c r="C275" s="727" t="s">
        <v>6</v>
      </c>
      <c r="D275" s="728">
        <v>27439</v>
      </c>
      <c r="E275" s="725" t="s">
        <v>88</v>
      </c>
      <c r="F275" s="725" t="s">
        <v>110</v>
      </c>
      <c r="G275" s="725" t="s">
        <v>232</v>
      </c>
    </row>
    <row r="276" spans="2:7" x14ac:dyDescent="0.35">
      <c r="B276" s="730" t="s">
        <v>46</v>
      </c>
      <c r="C276" s="727" t="s">
        <v>6</v>
      </c>
      <c r="D276" s="728"/>
      <c r="E276" s="725" t="s">
        <v>88</v>
      </c>
      <c r="F276" s="725" t="s">
        <v>110</v>
      </c>
      <c r="G276" s="725" t="s">
        <v>232</v>
      </c>
    </row>
    <row r="277" spans="2:7" x14ac:dyDescent="0.35">
      <c r="B277" s="730" t="s">
        <v>147</v>
      </c>
      <c r="C277" s="727" t="s">
        <v>6</v>
      </c>
      <c r="D277" s="728"/>
      <c r="E277" s="725" t="s">
        <v>88</v>
      </c>
      <c r="F277" s="725" t="s">
        <v>110</v>
      </c>
      <c r="G277" s="725" t="s">
        <v>232</v>
      </c>
    </row>
    <row r="278" spans="2:7" x14ac:dyDescent="0.35">
      <c r="B278" s="730" t="s">
        <v>47</v>
      </c>
      <c r="C278" s="727" t="s">
        <v>6</v>
      </c>
      <c r="D278" s="728">
        <v>0</v>
      </c>
      <c r="E278" s="725" t="s">
        <v>88</v>
      </c>
      <c r="F278" s="725" t="s">
        <v>110</v>
      </c>
      <c r="G278" s="725" t="s">
        <v>232</v>
      </c>
    </row>
    <row r="279" spans="2:7" x14ac:dyDescent="0.35">
      <c r="B279" s="729" t="s">
        <v>44</v>
      </c>
      <c r="C279" s="731" t="s">
        <v>8</v>
      </c>
      <c r="D279" s="728">
        <v>233406.5</v>
      </c>
      <c r="E279" s="725" t="s">
        <v>88</v>
      </c>
      <c r="F279" s="725" t="s">
        <v>110</v>
      </c>
      <c r="G279" s="725" t="s">
        <v>232</v>
      </c>
    </row>
    <row r="280" spans="2:7" x14ac:dyDescent="0.35">
      <c r="B280" s="729" t="s">
        <v>52</v>
      </c>
      <c r="C280" s="731" t="s">
        <v>8</v>
      </c>
      <c r="D280" s="728">
        <v>233198.2</v>
      </c>
      <c r="E280" s="725" t="s">
        <v>88</v>
      </c>
      <c r="F280" s="725" t="s">
        <v>110</v>
      </c>
      <c r="G280" s="725" t="s">
        <v>232</v>
      </c>
    </row>
    <row r="281" spans="2:7" x14ac:dyDescent="0.35">
      <c r="B281" s="729" t="s">
        <v>148</v>
      </c>
      <c r="C281" s="731" t="s">
        <v>8</v>
      </c>
      <c r="D281" s="728"/>
      <c r="E281" s="725" t="s">
        <v>88</v>
      </c>
      <c r="F281" s="725" t="s">
        <v>110</v>
      </c>
      <c r="G281" s="725" t="s">
        <v>232</v>
      </c>
    </row>
    <row r="282" spans="2:7" x14ac:dyDescent="0.35">
      <c r="B282" s="732" t="s">
        <v>48</v>
      </c>
      <c r="C282" s="731" t="s">
        <v>8</v>
      </c>
      <c r="D282" s="728"/>
      <c r="E282" s="725" t="s">
        <v>88</v>
      </c>
      <c r="F282" s="725" t="s">
        <v>110</v>
      </c>
      <c r="G282" s="725" t="s">
        <v>232</v>
      </c>
    </row>
    <row r="283" spans="2:7" x14ac:dyDescent="0.35">
      <c r="B283" s="732" t="s">
        <v>49</v>
      </c>
      <c r="C283" s="731" t="s">
        <v>8</v>
      </c>
      <c r="D283" s="728">
        <v>495.79999999999995</v>
      </c>
      <c r="E283" s="725" t="s">
        <v>88</v>
      </c>
      <c r="F283" s="725" t="s">
        <v>110</v>
      </c>
      <c r="G283" s="725" t="s">
        <v>232</v>
      </c>
    </row>
    <row r="284" spans="2:7" x14ac:dyDescent="0.35">
      <c r="B284" s="732" t="s">
        <v>149</v>
      </c>
      <c r="C284" s="733"/>
      <c r="D284" s="728">
        <v>287.50000000000006</v>
      </c>
      <c r="E284" s="725" t="s">
        <v>88</v>
      </c>
      <c r="F284" s="725" t="s">
        <v>110</v>
      </c>
      <c r="G284" s="725" t="s">
        <v>232</v>
      </c>
    </row>
    <row r="285" spans="2:7" x14ac:dyDescent="0.35">
      <c r="B285" s="729" t="s">
        <v>45</v>
      </c>
      <c r="C285" s="734" t="s">
        <v>9</v>
      </c>
      <c r="D285" s="728">
        <v>1.6840999999999999</v>
      </c>
      <c r="E285" s="725" t="s">
        <v>88</v>
      </c>
      <c r="F285" s="725" t="s">
        <v>110</v>
      </c>
      <c r="G285" s="725" t="s">
        <v>232</v>
      </c>
    </row>
    <row r="286" spans="2:7" ht="42" x14ac:dyDescent="0.35">
      <c r="B286" s="297" t="s">
        <v>87</v>
      </c>
      <c r="C286" s="64"/>
      <c r="D286" s="724">
        <v>0</v>
      </c>
      <c r="E286" s="725" t="s">
        <v>111</v>
      </c>
      <c r="F286" s="725" t="s">
        <v>110</v>
      </c>
      <c r="G286" s="725" t="s">
        <v>232</v>
      </c>
    </row>
    <row r="287" spans="2:7" x14ac:dyDescent="0.35">
      <c r="B287" s="726" t="s">
        <v>12</v>
      </c>
      <c r="C287" s="727" t="s">
        <v>6</v>
      </c>
      <c r="D287" s="728">
        <v>42</v>
      </c>
      <c r="E287" s="725" t="s">
        <v>111</v>
      </c>
      <c r="F287" s="725" t="s">
        <v>110</v>
      </c>
      <c r="G287" s="725" t="s">
        <v>232</v>
      </c>
    </row>
    <row r="288" spans="2:7" x14ac:dyDescent="0.35">
      <c r="B288" s="729" t="s">
        <v>50</v>
      </c>
      <c r="C288" s="727" t="s">
        <v>6</v>
      </c>
      <c r="D288" s="728">
        <v>10598</v>
      </c>
      <c r="E288" s="725" t="s">
        <v>111</v>
      </c>
      <c r="F288" s="725" t="s">
        <v>110</v>
      </c>
      <c r="G288" s="725" t="s">
        <v>232</v>
      </c>
    </row>
    <row r="289" spans="2:7" x14ac:dyDescent="0.35">
      <c r="B289" s="729" t="s">
        <v>51</v>
      </c>
      <c r="C289" s="727" t="s">
        <v>6</v>
      </c>
      <c r="D289" s="728">
        <v>10598</v>
      </c>
      <c r="E289" s="725" t="s">
        <v>111</v>
      </c>
      <c r="F289" s="725" t="s">
        <v>110</v>
      </c>
      <c r="G289" s="725" t="s">
        <v>232</v>
      </c>
    </row>
    <row r="290" spans="2:7" x14ac:dyDescent="0.35">
      <c r="B290" s="730" t="s">
        <v>46</v>
      </c>
      <c r="C290" s="727" t="s">
        <v>6</v>
      </c>
      <c r="D290" s="728"/>
      <c r="E290" s="725" t="s">
        <v>111</v>
      </c>
      <c r="F290" s="725" t="s">
        <v>110</v>
      </c>
      <c r="G290" s="725" t="s">
        <v>232</v>
      </c>
    </row>
    <row r="291" spans="2:7" x14ac:dyDescent="0.35">
      <c r="B291" s="730" t="s">
        <v>147</v>
      </c>
      <c r="C291" s="727" t="s">
        <v>6</v>
      </c>
      <c r="D291" s="728"/>
      <c r="E291" s="725" t="s">
        <v>111</v>
      </c>
      <c r="F291" s="725" t="s">
        <v>110</v>
      </c>
      <c r="G291" s="725" t="s">
        <v>232</v>
      </c>
    </row>
    <row r="292" spans="2:7" x14ac:dyDescent="0.35">
      <c r="B292" s="730" t="s">
        <v>47</v>
      </c>
      <c r="C292" s="727" t="s">
        <v>6</v>
      </c>
      <c r="D292" s="728"/>
      <c r="E292" s="725" t="s">
        <v>111</v>
      </c>
      <c r="F292" s="725" t="s">
        <v>110</v>
      </c>
      <c r="G292" s="725" t="s">
        <v>232</v>
      </c>
    </row>
    <row r="293" spans="2:7" x14ac:dyDescent="0.35">
      <c r="B293" s="729" t="s">
        <v>44</v>
      </c>
      <c r="C293" s="731" t="s">
        <v>8</v>
      </c>
      <c r="D293" s="728">
        <v>77663.152499999997</v>
      </c>
      <c r="E293" s="725" t="s">
        <v>111</v>
      </c>
      <c r="F293" s="725" t="s">
        <v>110</v>
      </c>
      <c r="G293" s="725" t="s">
        <v>232</v>
      </c>
    </row>
    <row r="294" spans="2:7" x14ac:dyDescent="0.35">
      <c r="B294" s="729" t="s">
        <v>52</v>
      </c>
      <c r="C294" s="731" t="s">
        <v>8</v>
      </c>
      <c r="D294" s="728">
        <v>77663.152499999997</v>
      </c>
      <c r="E294" s="725" t="s">
        <v>111</v>
      </c>
      <c r="F294" s="725" t="s">
        <v>110</v>
      </c>
      <c r="G294" s="725" t="s">
        <v>232</v>
      </c>
    </row>
    <row r="295" spans="2:7" x14ac:dyDescent="0.35">
      <c r="B295" s="729" t="s">
        <v>148</v>
      </c>
      <c r="C295" s="731" t="s">
        <v>8</v>
      </c>
      <c r="D295" s="728"/>
      <c r="E295" s="725" t="s">
        <v>111</v>
      </c>
      <c r="F295" s="725" t="s">
        <v>110</v>
      </c>
      <c r="G295" s="725" t="s">
        <v>232</v>
      </c>
    </row>
    <row r="296" spans="2:7" x14ac:dyDescent="0.35">
      <c r="B296" s="732" t="s">
        <v>48</v>
      </c>
      <c r="C296" s="731" t="s">
        <v>8</v>
      </c>
      <c r="D296" s="728"/>
      <c r="E296" s="725" t="s">
        <v>111</v>
      </c>
      <c r="F296" s="725" t="s">
        <v>110</v>
      </c>
      <c r="G296" s="725" t="s">
        <v>232</v>
      </c>
    </row>
    <row r="297" spans="2:7" x14ac:dyDescent="0.35">
      <c r="B297" s="732" t="s">
        <v>49</v>
      </c>
      <c r="C297" s="731" t="s">
        <v>8</v>
      </c>
      <c r="D297" s="728"/>
      <c r="E297" s="725" t="s">
        <v>111</v>
      </c>
      <c r="F297" s="725" t="s">
        <v>110</v>
      </c>
      <c r="G297" s="725" t="s">
        <v>232</v>
      </c>
    </row>
    <row r="298" spans="2:7" x14ac:dyDescent="0.35">
      <c r="B298" s="732" t="s">
        <v>149</v>
      </c>
      <c r="C298" s="733"/>
      <c r="D298" s="728"/>
      <c r="E298" s="725" t="s">
        <v>111</v>
      </c>
      <c r="F298" s="725" t="s">
        <v>110</v>
      </c>
      <c r="G298" s="725" t="s">
        <v>232</v>
      </c>
    </row>
    <row r="299" spans="2:7" x14ac:dyDescent="0.35">
      <c r="B299" s="729" t="s">
        <v>45</v>
      </c>
      <c r="C299" s="734" t="s">
        <v>9</v>
      </c>
      <c r="D299" s="728">
        <v>4.1500000000000004</v>
      </c>
      <c r="E299" s="725" t="s">
        <v>111</v>
      </c>
      <c r="F299" s="725" t="s">
        <v>110</v>
      </c>
      <c r="G299" s="725" t="s">
        <v>232</v>
      </c>
    </row>
    <row r="300" spans="2:7" ht="56.5" x14ac:dyDescent="0.35">
      <c r="B300" s="32" t="s">
        <v>89</v>
      </c>
      <c r="C300" s="66"/>
      <c r="D300" s="724">
        <v>1988.857</v>
      </c>
      <c r="E300" s="725" t="s">
        <v>88</v>
      </c>
      <c r="F300" s="725" t="s">
        <v>110</v>
      </c>
      <c r="G300" s="725" t="s">
        <v>232</v>
      </c>
    </row>
    <row r="301" spans="2:7" ht="28.5" x14ac:dyDescent="0.35">
      <c r="B301" s="735" t="s">
        <v>41</v>
      </c>
      <c r="C301" s="736" t="s">
        <v>22</v>
      </c>
      <c r="D301" s="728"/>
      <c r="E301" s="725" t="s">
        <v>88</v>
      </c>
      <c r="F301" s="725" t="s">
        <v>110</v>
      </c>
      <c r="G301" s="725" t="s">
        <v>232</v>
      </c>
    </row>
    <row r="302" spans="2:7" ht="28" x14ac:dyDescent="0.35">
      <c r="B302" s="737" t="s">
        <v>0</v>
      </c>
      <c r="C302" s="736" t="s">
        <v>22</v>
      </c>
      <c r="D302" s="728"/>
      <c r="E302" s="725" t="s">
        <v>88</v>
      </c>
      <c r="F302" s="725" t="s">
        <v>110</v>
      </c>
      <c r="G302" s="725" t="s">
        <v>232</v>
      </c>
    </row>
    <row r="303" spans="2:7" ht="28" x14ac:dyDescent="0.35">
      <c r="B303" s="737" t="s">
        <v>65</v>
      </c>
      <c r="C303" s="736" t="s">
        <v>22</v>
      </c>
      <c r="D303" s="728"/>
      <c r="E303" s="725" t="s">
        <v>88</v>
      </c>
      <c r="F303" s="725" t="s">
        <v>110</v>
      </c>
      <c r="G303" s="725" t="s">
        <v>232</v>
      </c>
    </row>
    <row r="304" spans="2:7" ht="28" x14ac:dyDescent="0.35">
      <c r="B304" s="738" t="s">
        <v>17</v>
      </c>
      <c r="C304" s="736" t="s">
        <v>22</v>
      </c>
      <c r="D304" s="728"/>
      <c r="E304" s="725" t="s">
        <v>88</v>
      </c>
      <c r="F304" s="725" t="s">
        <v>110</v>
      </c>
      <c r="G304" s="725" t="s">
        <v>232</v>
      </c>
    </row>
    <row r="305" spans="2:7" ht="28" x14ac:dyDescent="0.35">
      <c r="B305" s="737" t="s">
        <v>75</v>
      </c>
      <c r="C305" s="736" t="s">
        <v>22</v>
      </c>
      <c r="D305" s="728">
        <v>8190</v>
      </c>
      <c r="E305" s="725" t="s">
        <v>88</v>
      </c>
      <c r="F305" s="725" t="s">
        <v>110</v>
      </c>
      <c r="G305" s="725" t="s">
        <v>232</v>
      </c>
    </row>
    <row r="306" spans="2:7" ht="28" x14ac:dyDescent="0.35">
      <c r="B306" s="738" t="s">
        <v>20</v>
      </c>
      <c r="C306" s="736" t="s">
        <v>22</v>
      </c>
      <c r="D306" s="728"/>
      <c r="E306" s="725" t="s">
        <v>88</v>
      </c>
      <c r="F306" s="725" t="s">
        <v>110</v>
      </c>
      <c r="G306" s="725" t="s">
        <v>232</v>
      </c>
    </row>
    <row r="307" spans="2:7" ht="28" x14ac:dyDescent="0.35">
      <c r="B307" s="737" t="s">
        <v>67</v>
      </c>
      <c r="C307" s="736" t="s">
        <v>22</v>
      </c>
      <c r="D307" s="728"/>
      <c r="E307" s="725" t="s">
        <v>88</v>
      </c>
      <c r="F307" s="725" t="s">
        <v>110</v>
      </c>
      <c r="G307" s="725" t="s">
        <v>232</v>
      </c>
    </row>
    <row r="308" spans="2:7" ht="28" x14ac:dyDescent="0.35">
      <c r="B308" s="737" t="s">
        <v>69</v>
      </c>
      <c r="C308" s="736" t="s">
        <v>22</v>
      </c>
      <c r="D308" s="728">
        <v>31</v>
      </c>
      <c r="E308" s="725" t="s">
        <v>88</v>
      </c>
      <c r="F308" s="725" t="s">
        <v>110</v>
      </c>
      <c r="G308" s="725" t="s">
        <v>232</v>
      </c>
    </row>
    <row r="309" spans="2:7" ht="28.5" x14ac:dyDescent="0.35">
      <c r="B309" s="735" t="s">
        <v>42</v>
      </c>
      <c r="C309" s="736" t="s">
        <v>33</v>
      </c>
      <c r="D309" s="728"/>
      <c r="E309" s="725" t="s">
        <v>88</v>
      </c>
      <c r="F309" s="725" t="s">
        <v>110</v>
      </c>
      <c r="G309" s="725" t="s">
        <v>232</v>
      </c>
    </row>
    <row r="310" spans="2:7" x14ac:dyDescent="0.35">
      <c r="B310" s="737" t="s">
        <v>0</v>
      </c>
      <c r="C310" s="736" t="s">
        <v>33</v>
      </c>
      <c r="D310" s="728"/>
      <c r="E310" s="725" t="s">
        <v>88</v>
      </c>
      <c r="F310" s="725" t="s">
        <v>110</v>
      </c>
      <c r="G310" s="725" t="s">
        <v>232</v>
      </c>
    </row>
    <row r="311" spans="2:7" x14ac:dyDescent="0.35">
      <c r="B311" s="737" t="s">
        <v>13</v>
      </c>
      <c r="C311" s="736" t="s">
        <v>33</v>
      </c>
      <c r="D311" s="728"/>
      <c r="E311" s="725" t="s">
        <v>88</v>
      </c>
      <c r="F311" s="725" t="s">
        <v>110</v>
      </c>
      <c r="G311" s="725" t="s">
        <v>232</v>
      </c>
    </row>
    <row r="312" spans="2:7" x14ac:dyDescent="0.35">
      <c r="B312" s="738" t="s">
        <v>17</v>
      </c>
      <c r="C312" s="736" t="s">
        <v>33</v>
      </c>
      <c r="D312" s="728"/>
      <c r="E312" s="725" t="s">
        <v>88</v>
      </c>
      <c r="F312" s="725" t="s">
        <v>110</v>
      </c>
      <c r="G312" s="725" t="s">
        <v>232</v>
      </c>
    </row>
    <row r="313" spans="2:7" ht="28.5" x14ac:dyDescent="0.35">
      <c r="B313" s="738" t="s">
        <v>19</v>
      </c>
      <c r="C313" s="736" t="s">
        <v>33</v>
      </c>
      <c r="D313" s="728">
        <v>0.05</v>
      </c>
      <c r="E313" s="725" t="s">
        <v>88</v>
      </c>
      <c r="F313" s="725" t="s">
        <v>110</v>
      </c>
      <c r="G313" s="725" t="s">
        <v>232</v>
      </c>
    </row>
    <row r="314" spans="2:7" ht="28.5" x14ac:dyDescent="0.35">
      <c r="B314" s="738" t="s">
        <v>21</v>
      </c>
      <c r="C314" s="736" t="s">
        <v>33</v>
      </c>
      <c r="D314" s="728"/>
      <c r="E314" s="725" t="s">
        <v>88</v>
      </c>
      <c r="F314" s="725" t="s">
        <v>110</v>
      </c>
      <c r="G314" s="725" t="s">
        <v>232</v>
      </c>
    </row>
    <row r="315" spans="2:7" x14ac:dyDescent="0.35">
      <c r="B315" s="737" t="s">
        <v>66</v>
      </c>
      <c r="C315" s="736" t="s">
        <v>33</v>
      </c>
      <c r="D315" s="728"/>
      <c r="E315" s="725" t="s">
        <v>88</v>
      </c>
      <c r="F315" s="725" t="s">
        <v>110</v>
      </c>
      <c r="G315" s="725" t="s">
        <v>232</v>
      </c>
    </row>
    <row r="316" spans="2:7" x14ac:dyDescent="0.35">
      <c r="B316" s="737" t="s">
        <v>76</v>
      </c>
      <c r="C316" s="736" t="s">
        <v>33</v>
      </c>
      <c r="D316" s="728">
        <v>50.947000000000003</v>
      </c>
      <c r="E316" s="725" t="s">
        <v>88</v>
      </c>
      <c r="F316" s="725" t="s">
        <v>110</v>
      </c>
      <c r="G316" s="725" t="s">
        <v>232</v>
      </c>
    </row>
    <row r="317" spans="2:7" ht="56.5" x14ac:dyDescent="0.35">
      <c r="B317" s="32" t="s">
        <v>89</v>
      </c>
      <c r="C317" s="66"/>
      <c r="D317" s="724">
        <v>187.95000000000002</v>
      </c>
      <c r="E317" s="725" t="s">
        <v>111</v>
      </c>
      <c r="F317" s="725" t="s">
        <v>110</v>
      </c>
      <c r="G317" s="725" t="s">
        <v>232</v>
      </c>
    </row>
    <row r="318" spans="2:7" ht="28.5" x14ac:dyDescent="0.35">
      <c r="B318" s="735" t="s">
        <v>41</v>
      </c>
      <c r="C318" s="736" t="s">
        <v>22</v>
      </c>
      <c r="D318" s="728"/>
      <c r="E318" s="725" t="s">
        <v>111</v>
      </c>
      <c r="F318" s="725" t="s">
        <v>110</v>
      </c>
      <c r="G318" s="725" t="s">
        <v>232</v>
      </c>
    </row>
    <row r="319" spans="2:7" ht="28" x14ac:dyDescent="0.35">
      <c r="B319" s="737" t="s">
        <v>0</v>
      </c>
      <c r="C319" s="736" t="s">
        <v>22</v>
      </c>
      <c r="D319" s="728"/>
      <c r="E319" s="725" t="s">
        <v>111</v>
      </c>
      <c r="F319" s="725" t="s">
        <v>110</v>
      </c>
      <c r="G319" s="725" t="s">
        <v>232</v>
      </c>
    </row>
    <row r="320" spans="2:7" ht="28" x14ac:dyDescent="0.35">
      <c r="B320" s="737" t="s">
        <v>65</v>
      </c>
      <c r="C320" s="736" t="s">
        <v>22</v>
      </c>
      <c r="D320" s="728"/>
      <c r="E320" s="725" t="s">
        <v>111</v>
      </c>
      <c r="F320" s="725" t="s">
        <v>110</v>
      </c>
      <c r="G320" s="725" t="s">
        <v>232</v>
      </c>
    </row>
    <row r="321" spans="2:7" ht="28" x14ac:dyDescent="0.35">
      <c r="B321" s="738" t="s">
        <v>17</v>
      </c>
      <c r="C321" s="736" t="s">
        <v>22</v>
      </c>
      <c r="D321" s="728"/>
      <c r="E321" s="725" t="s">
        <v>111</v>
      </c>
      <c r="F321" s="725" t="s">
        <v>110</v>
      </c>
      <c r="G321" s="725" t="s">
        <v>232</v>
      </c>
    </row>
    <row r="322" spans="2:7" ht="28" x14ac:dyDescent="0.35">
      <c r="B322" s="737" t="s">
        <v>75</v>
      </c>
      <c r="C322" s="736" t="s">
        <v>22</v>
      </c>
      <c r="D322" s="728">
        <v>3759</v>
      </c>
      <c r="E322" s="725" t="s">
        <v>111</v>
      </c>
      <c r="F322" s="725" t="s">
        <v>110</v>
      </c>
      <c r="G322" s="725" t="s">
        <v>232</v>
      </c>
    </row>
    <row r="323" spans="2:7" ht="28" x14ac:dyDescent="0.35">
      <c r="B323" s="738" t="s">
        <v>20</v>
      </c>
      <c r="C323" s="736" t="s">
        <v>22</v>
      </c>
      <c r="D323" s="728"/>
      <c r="E323" s="725" t="s">
        <v>111</v>
      </c>
      <c r="F323" s="725" t="s">
        <v>110</v>
      </c>
      <c r="G323" s="725" t="s">
        <v>232</v>
      </c>
    </row>
    <row r="324" spans="2:7" ht="28" x14ac:dyDescent="0.35">
      <c r="B324" s="737" t="s">
        <v>67</v>
      </c>
      <c r="C324" s="736" t="s">
        <v>22</v>
      </c>
      <c r="D324" s="728"/>
      <c r="E324" s="725" t="s">
        <v>111</v>
      </c>
      <c r="F324" s="725" t="s">
        <v>110</v>
      </c>
      <c r="G324" s="725" t="s">
        <v>232</v>
      </c>
    </row>
    <row r="325" spans="2:7" ht="28" x14ac:dyDescent="0.35">
      <c r="B325" s="737" t="s">
        <v>69</v>
      </c>
      <c r="C325" s="736" t="s">
        <v>22</v>
      </c>
      <c r="D325" s="728"/>
      <c r="E325" s="725" t="s">
        <v>111</v>
      </c>
      <c r="F325" s="725" t="s">
        <v>110</v>
      </c>
      <c r="G325" s="725" t="s">
        <v>232</v>
      </c>
    </row>
    <row r="326" spans="2:7" ht="28.5" x14ac:dyDescent="0.35">
      <c r="B326" s="735" t="s">
        <v>42</v>
      </c>
      <c r="C326" s="736" t="s">
        <v>33</v>
      </c>
      <c r="D326" s="728"/>
      <c r="E326" s="725" t="s">
        <v>111</v>
      </c>
      <c r="F326" s="725" t="s">
        <v>110</v>
      </c>
      <c r="G326" s="725" t="s">
        <v>232</v>
      </c>
    </row>
    <row r="327" spans="2:7" x14ac:dyDescent="0.35">
      <c r="B327" s="737" t="s">
        <v>0</v>
      </c>
      <c r="C327" s="736" t="s">
        <v>33</v>
      </c>
      <c r="D327" s="728"/>
      <c r="E327" s="725" t="s">
        <v>111</v>
      </c>
      <c r="F327" s="725" t="s">
        <v>110</v>
      </c>
      <c r="G327" s="725" t="s">
        <v>232</v>
      </c>
    </row>
    <row r="328" spans="2:7" x14ac:dyDescent="0.35">
      <c r="B328" s="737" t="s">
        <v>13</v>
      </c>
      <c r="C328" s="736" t="s">
        <v>33</v>
      </c>
      <c r="D328" s="728"/>
      <c r="E328" s="725" t="s">
        <v>111</v>
      </c>
      <c r="F328" s="725" t="s">
        <v>110</v>
      </c>
      <c r="G328" s="725" t="s">
        <v>232</v>
      </c>
    </row>
    <row r="329" spans="2:7" x14ac:dyDescent="0.35">
      <c r="B329" s="738" t="s">
        <v>17</v>
      </c>
      <c r="C329" s="736" t="s">
        <v>33</v>
      </c>
      <c r="D329" s="728"/>
      <c r="E329" s="725" t="s">
        <v>111</v>
      </c>
      <c r="F329" s="725" t="s">
        <v>110</v>
      </c>
      <c r="G329" s="725" t="s">
        <v>232</v>
      </c>
    </row>
    <row r="330" spans="2:7" ht="28.5" x14ac:dyDescent="0.35">
      <c r="B330" s="738" t="s">
        <v>19</v>
      </c>
      <c r="C330" s="736" t="s">
        <v>33</v>
      </c>
      <c r="D330" s="728">
        <v>0.05</v>
      </c>
      <c r="E330" s="725" t="s">
        <v>111</v>
      </c>
      <c r="F330" s="725" t="s">
        <v>110</v>
      </c>
      <c r="G330" s="725" t="s">
        <v>232</v>
      </c>
    </row>
    <row r="331" spans="2:7" ht="28.5" x14ac:dyDescent="0.35">
      <c r="B331" s="738" t="s">
        <v>21</v>
      </c>
      <c r="C331" s="736" t="s">
        <v>33</v>
      </c>
      <c r="D331" s="728"/>
      <c r="E331" s="725" t="s">
        <v>111</v>
      </c>
      <c r="F331" s="725" t="s">
        <v>110</v>
      </c>
      <c r="G331" s="725" t="s">
        <v>232</v>
      </c>
    </row>
    <row r="332" spans="2:7" x14ac:dyDescent="0.35">
      <c r="B332" s="737" t="s">
        <v>66</v>
      </c>
      <c r="C332" s="736" t="s">
        <v>33</v>
      </c>
      <c r="D332" s="728"/>
      <c r="E332" s="725" t="s">
        <v>111</v>
      </c>
      <c r="F332" s="725" t="s">
        <v>110</v>
      </c>
      <c r="G332" s="725" t="s">
        <v>232</v>
      </c>
    </row>
    <row r="333" spans="2:7" x14ac:dyDescent="0.35">
      <c r="B333" s="737" t="s">
        <v>76</v>
      </c>
      <c r="C333" s="736" t="s">
        <v>33</v>
      </c>
      <c r="D333" s="728"/>
      <c r="E333" s="725" t="s">
        <v>111</v>
      </c>
      <c r="F333" s="725" t="s">
        <v>110</v>
      </c>
      <c r="G333" s="725" t="s">
        <v>232</v>
      </c>
    </row>
    <row r="334" spans="2:7" ht="28.5" x14ac:dyDescent="0.35">
      <c r="B334" s="298" t="s">
        <v>90</v>
      </c>
      <c r="C334" s="26"/>
      <c r="D334" s="724">
        <v>23411.23102734752</v>
      </c>
      <c r="E334" s="725" t="s">
        <v>88</v>
      </c>
      <c r="F334" s="725" t="s">
        <v>110</v>
      </c>
      <c r="G334" s="725" t="s">
        <v>232</v>
      </c>
    </row>
    <row r="335" spans="2:7" ht="56.5" x14ac:dyDescent="0.35">
      <c r="B335" s="27" t="s">
        <v>233</v>
      </c>
      <c r="C335" s="310" t="s">
        <v>37</v>
      </c>
      <c r="D335" s="728">
        <v>82130.12</v>
      </c>
      <c r="E335" s="725" t="s">
        <v>88</v>
      </c>
      <c r="F335" s="725" t="s">
        <v>110</v>
      </c>
      <c r="G335" s="725" t="s">
        <v>232</v>
      </c>
    </row>
    <row r="336" spans="2:7" x14ac:dyDescent="0.35">
      <c r="B336" s="27" t="s">
        <v>234</v>
      </c>
      <c r="C336" s="310" t="s">
        <v>8</v>
      </c>
      <c r="D336" s="728">
        <v>233198.2</v>
      </c>
      <c r="E336" s="725" t="s">
        <v>88</v>
      </c>
      <c r="F336" s="725" t="s">
        <v>110</v>
      </c>
      <c r="G336" s="725" t="s">
        <v>232</v>
      </c>
    </row>
    <row r="337" spans="2:7" ht="56.5" x14ac:dyDescent="0.35">
      <c r="B337" s="27" t="s">
        <v>235</v>
      </c>
      <c r="C337" s="310" t="s">
        <v>37</v>
      </c>
      <c r="D337" s="728">
        <v>105637.57</v>
      </c>
      <c r="E337" s="725" t="s">
        <v>88</v>
      </c>
      <c r="F337" s="725" t="s">
        <v>110</v>
      </c>
      <c r="G337" s="725" t="s">
        <v>232</v>
      </c>
    </row>
    <row r="338" spans="2:7" x14ac:dyDescent="0.35">
      <c r="B338" s="27" t="s">
        <v>236</v>
      </c>
      <c r="C338" s="310" t="s">
        <v>8</v>
      </c>
      <c r="D338" s="728">
        <v>233410.8</v>
      </c>
      <c r="E338" s="725" t="s">
        <v>88</v>
      </c>
      <c r="F338" s="725" t="s">
        <v>110</v>
      </c>
      <c r="G338" s="725" t="s">
        <v>232</v>
      </c>
    </row>
    <row r="339" spans="2:7" ht="28.5" x14ac:dyDescent="0.35">
      <c r="B339" s="298" t="s">
        <v>90</v>
      </c>
      <c r="C339" s="26"/>
      <c r="D339" s="724">
        <v>21773.431308221123</v>
      </c>
      <c r="E339" s="725" t="s">
        <v>111</v>
      </c>
      <c r="F339" s="725" t="s">
        <v>110</v>
      </c>
      <c r="G339" s="725" t="s">
        <v>232</v>
      </c>
    </row>
    <row r="340" spans="2:7" ht="56.5" x14ac:dyDescent="0.35">
      <c r="B340" s="27" t="s">
        <v>233</v>
      </c>
      <c r="C340" s="310" t="s">
        <v>37</v>
      </c>
      <c r="D340" s="728">
        <v>51130.27</v>
      </c>
      <c r="E340" s="725" t="s">
        <v>111</v>
      </c>
      <c r="F340" s="725" t="s">
        <v>110</v>
      </c>
      <c r="G340" s="725" t="s">
        <v>232</v>
      </c>
    </row>
    <row r="341" spans="2:7" x14ac:dyDescent="0.35">
      <c r="B341" s="27" t="s">
        <v>234</v>
      </c>
      <c r="C341" s="310" t="s">
        <v>8</v>
      </c>
      <c r="D341" s="728">
        <v>77663.152499999997</v>
      </c>
      <c r="E341" s="725" t="s">
        <v>111</v>
      </c>
      <c r="F341" s="725" t="s">
        <v>110</v>
      </c>
      <c r="G341" s="725" t="s">
        <v>232</v>
      </c>
    </row>
    <row r="342" spans="2:7" ht="56.5" x14ac:dyDescent="0.35">
      <c r="B342" s="27" t="s">
        <v>235</v>
      </c>
      <c r="C342" s="310" t="s">
        <v>37</v>
      </c>
      <c r="D342" s="728">
        <v>69588.61</v>
      </c>
      <c r="E342" s="725" t="s">
        <v>111</v>
      </c>
      <c r="F342" s="725" t="s">
        <v>110</v>
      </c>
      <c r="G342" s="725" t="s">
        <v>232</v>
      </c>
    </row>
    <row r="343" spans="2:7" x14ac:dyDescent="0.35">
      <c r="B343" s="27" t="s">
        <v>236</v>
      </c>
      <c r="C343" s="310" t="s">
        <v>8</v>
      </c>
      <c r="D343" s="728">
        <v>74131.638500000001</v>
      </c>
      <c r="E343" s="725" t="s">
        <v>111</v>
      </c>
      <c r="F343" s="725" t="s">
        <v>110</v>
      </c>
      <c r="G343" s="725" t="s">
        <v>232</v>
      </c>
    </row>
    <row r="344" spans="2:7" ht="42" x14ac:dyDescent="0.35">
      <c r="B344" s="297" t="s">
        <v>87</v>
      </c>
      <c r="C344" s="64"/>
      <c r="D344" s="724">
        <v>32.536609999965975</v>
      </c>
      <c r="E344" s="725" t="s">
        <v>88</v>
      </c>
      <c r="F344" s="725" t="s">
        <v>110</v>
      </c>
      <c r="G344" s="725" t="s">
        <v>237</v>
      </c>
    </row>
    <row r="345" spans="2:7" x14ac:dyDescent="0.35">
      <c r="B345" s="739" t="s">
        <v>12</v>
      </c>
      <c r="C345" s="740" t="s">
        <v>6</v>
      </c>
      <c r="D345" s="728">
        <v>58</v>
      </c>
      <c r="E345" s="725" t="s">
        <v>88</v>
      </c>
      <c r="F345" s="725" t="s">
        <v>110</v>
      </c>
      <c r="G345" s="725" t="s">
        <v>237</v>
      </c>
    </row>
    <row r="346" spans="2:7" x14ac:dyDescent="0.35">
      <c r="B346" s="741" t="s">
        <v>50</v>
      </c>
      <c r="C346" s="740" t="s">
        <v>6</v>
      </c>
      <c r="D346" s="728">
        <v>27527</v>
      </c>
      <c r="E346" s="725" t="s">
        <v>88</v>
      </c>
      <c r="F346" s="725" t="s">
        <v>110</v>
      </c>
      <c r="G346" s="725" t="s">
        <v>237</v>
      </c>
    </row>
    <row r="347" spans="2:7" x14ac:dyDescent="0.35">
      <c r="B347" s="741" t="s">
        <v>51</v>
      </c>
      <c r="C347" s="740" t="s">
        <v>6</v>
      </c>
      <c r="D347" s="728">
        <v>27525</v>
      </c>
      <c r="E347" s="725" t="s">
        <v>88</v>
      </c>
      <c r="F347" s="725" t="s">
        <v>110</v>
      </c>
      <c r="G347" s="725" t="s">
        <v>237</v>
      </c>
    </row>
    <row r="348" spans="2:7" x14ac:dyDescent="0.35">
      <c r="B348" s="742" t="s">
        <v>46</v>
      </c>
      <c r="C348" s="740" t="s">
        <v>6</v>
      </c>
      <c r="D348" s="728"/>
      <c r="E348" s="725" t="s">
        <v>88</v>
      </c>
      <c r="F348" s="725" t="s">
        <v>110</v>
      </c>
      <c r="G348" s="725" t="s">
        <v>237</v>
      </c>
    </row>
    <row r="349" spans="2:7" x14ac:dyDescent="0.35">
      <c r="B349" s="742" t="s">
        <v>147</v>
      </c>
      <c r="C349" s="740" t="s">
        <v>6</v>
      </c>
      <c r="D349" s="728"/>
      <c r="E349" s="725" t="s">
        <v>88</v>
      </c>
      <c r="F349" s="725" t="s">
        <v>110</v>
      </c>
      <c r="G349" s="725" t="s">
        <v>237</v>
      </c>
    </row>
    <row r="350" spans="2:7" x14ac:dyDescent="0.35">
      <c r="B350" s="742" t="s">
        <v>47</v>
      </c>
      <c r="C350" s="740" t="s">
        <v>6</v>
      </c>
      <c r="D350" s="728">
        <v>2</v>
      </c>
      <c r="E350" s="725" t="s">
        <v>88</v>
      </c>
      <c r="F350" s="725" t="s">
        <v>110</v>
      </c>
      <c r="G350" s="725" t="s">
        <v>237</v>
      </c>
    </row>
    <row r="351" spans="2:7" x14ac:dyDescent="0.35">
      <c r="B351" s="741" t="s">
        <v>44</v>
      </c>
      <c r="C351" s="743" t="s">
        <v>8</v>
      </c>
      <c r="D351" s="728">
        <v>233811.3</v>
      </c>
      <c r="E351" s="725" t="s">
        <v>88</v>
      </c>
      <c r="F351" s="725" t="s">
        <v>110</v>
      </c>
      <c r="G351" s="725" t="s">
        <v>237</v>
      </c>
    </row>
    <row r="352" spans="2:7" x14ac:dyDescent="0.35">
      <c r="B352" s="741" t="s">
        <v>52</v>
      </c>
      <c r="C352" s="743" t="s">
        <v>8</v>
      </c>
      <c r="D352" s="728">
        <v>233827.99999999997</v>
      </c>
      <c r="E352" s="725" t="s">
        <v>88</v>
      </c>
      <c r="F352" s="725" t="s">
        <v>110</v>
      </c>
      <c r="G352" s="725" t="s">
        <v>237</v>
      </c>
    </row>
    <row r="353" spans="2:7" x14ac:dyDescent="0.35">
      <c r="B353" s="741" t="s">
        <v>148</v>
      </c>
      <c r="C353" s="743" t="s">
        <v>8</v>
      </c>
      <c r="D353" s="728"/>
      <c r="E353" s="725" t="s">
        <v>88</v>
      </c>
      <c r="F353" s="725" t="s">
        <v>110</v>
      </c>
      <c r="G353" s="725" t="s">
        <v>237</v>
      </c>
    </row>
    <row r="354" spans="2:7" x14ac:dyDescent="0.35">
      <c r="B354" s="744" t="s">
        <v>48</v>
      </c>
      <c r="C354" s="743" t="s">
        <v>8</v>
      </c>
      <c r="D354" s="728"/>
      <c r="E354" s="725" t="s">
        <v>88</v>
      </c>
      <c r="F354" s="725" t="s">
        <v>110</v>
      </c>
      <c r="G354" s="725" t="s">
        <v>237</v>
      </c>
    </row>
    <row r="355" spans="2:7" x14ac:dyDescent="0.35">
      <c r="B355" s="744" t="s">
        <v>49</v>
      </c>
      <c r="C355" s="743" t="s">
        <v>8</v>
      </c>
      <c r="D355" s="728">
        <v>514.6</v>
      </c>
      <c r="E355" s="725" t="s">
        <v>88</v>
      </c>
      <c r="F355" s="725" t="s">
        <v>110</v>
      </c>
      <c r="G355" s="725" t="s">
        <v>237</v>
      </c>
    </row>
    <row r="356" spans="2:7" x14ac:dyDescent="0.35">
      <c r="B356" s="744" t="s">
        <v>149</v>
      </c>
      <c r="C356" s="745"/>
      <c r="D356" s="728">
        <v>531.30000000000007</v>
      </c>
      <c r="E356" s="725" t="s">
        <v>88</v>
      </c>
      <c r="F356" s="725" t="s">
        <v>110</v>
      </c>
      <c r="G356" s="725" t="s">
        <v>237</v>
      </c>
    </row>
    <row r="357" spans="2:7" x14ac:dyDescent="0.35">
      <c r="B357" s="741" t="s">
        <v>45</v>
      </c>
      <c r="C357" s="746" t="s">
        <v>9</v>
      </c>
      <c r="D357" s="728">
        <v>1.9482999999999999</v>
      </c>
      <c r="E357" s="725" t="s">
        <v>88</v>
      </c>
      <c r="F357" s="725" t="s">
        <v>110</v>
      </c>
      <c r="G357" s="725" t="s">
        <v>237</v>
      </c>
    </row>
    <row r="358" spans="2:7" ht="42" x14ac:dyDescent="0.35">
      <c r="B358" s="297" t="s">
        <v>87</v>
      </c>
      <c r="C358" s="64"/>
      <c r="D358" s="724">
        <v>0</v>
      </c>
      <c r="E358" s="725" t="s">
        <v>111</v>
      </c>
      <c r="F358" s="725" t="s">
        <v>110</v>
      </c>
      <c r="G358" s="725" t="s">
        <v>237</v>
      </c>
    </row>
    <row r="359" spans="2:7" x14ac:dyDescent="0.35">
      <c r="B359" s="739" t="s">
        <v>12</v>
      </c>
      <c r="C359" s="740" t="s">
        <v>6</v>
      </c>
      <c r="D359" s="728">
        <v>42</v>
      </c>
      <c r="E359" s="725" t="s">
        <v>111</v>
      </c>
      <c r="F359" s="725" t="s">
        <v>110</v>
      </c>
      <c r="G359" s="725" t="s">
        <v>237</v>
      </c>
    </row>
    <row r="360" spans="2:7" x14ac:dyDescent="0.35">
      <c r="B360" s="741" t="s">
        <v>50</v>
      </c>
      <c r="C360" s="740" t="s">
        <v>6</v>
      </c>
      <c r="D360" s="728">
        <v>10574</v>
      </c>
      <c r="E360" s="725" t="s">
        <v>111</v>
      </c>
      <c r="F360" s="725" t="s">
        <v>110</v>
      </c>
      <c r="G360" s="725" t="s">
        <v>237</v>
      </c>
    </row>
    <row r="361" spans="2:7" x14ac:dyDescent="0.35">
      <c r="B361" s="741" t="s">
        <v>51</v>
      </c>
      <c r="C361" s="740" t="s">
        <v>6</v>
      </c>
      <c r="D361" s="728">
        <v>10574</v>
      </c>
      <c r="E361" s="725" t="s">
        <v>111</v>
      </c>
      <c r="F361" s="725" t="s">
        <v>110</v>
      </c>
      <c r="G361" s="725" t="s">
        <v>237</v>
      </c>
    </row>
    <row r="362" spans="2:7" x14ac:dyDescent="0.35">
      <c r="B362" s="742" t="s">
        <v>46</v>
      </c>
      <c r="C362" s="740" t="s">
        <v>6</v>
      </c>
      <c r="D362" s="728"/>
      <c r="E362" s="725" t="s">
        <v>111</v>
      </c>
      <c r="F362" s="725" t="s">
        <v>110</v>
      </c>
      <c r="G362" s="725" t="s">
        <v>237</v>
      </c>
    </row>
    <row r="363" spans="2:7" x14ac:dyDescent="0.35">
      <c r="B363" s="742" t="s">
        <v>147</v>
      </c>
      <c r="C363" s="740" t="s">
        <v>6</v>
      </c>
      <c r="D363" s="728"/>
      <c r="E363" s="725" t="s">
        <v>111</v>
      </c>
      <c r="F363" s="725" t="s">
        <v>110</v>
      </c>
      <c r="G363" s="725" t="s">
        <v>237</v>
      </c>
    </row>
    <row r="364" spans="2:7" x14ac:dyDescent="0.35">
      <c r="B364" s="742" t="s">
        <v>47</v>
      </c>
      <c r="C364" s="740" t="s">
        <v>6</v>
      </c>
      <c r="D364" s="728"/>
      <c r="E364" s="725" t="s">
        <v>111</v>
      </c>
      <c r="F364" s="725" t="s">
        <v>110</v>
      </c>
      <c r="G364" s="725" t="s">
        <v>237</v>
      </c>
    </row>
    <row r="365" spans="2:7" x14ac:dyDescent="0.35">
      <c r="B365" s="741" t="s">
        <v>44</v>
      </c>
      <c r="C365" s="743" t="s">
        <v>8</v>
      </c>
      <c r="D365" s="728">
        <v>77483.319499999998</v>
      </c>
      <c r="E365" s="725" t="s">
        <v>111</v>
      </c>
      <c r="F365" s="725" t="s">
        <v>110</v>
      </c>
      <c r="G365" s="725" t="s">
        <v>237</v>
      </c>
    </row>
    <row r="366" spans="2:7" x14ac:dyDescent="0.35">
      <c r="B366" s="741" t="s">
        <v>52</v>
      </c>
      <c r="C366" s="743" t="s">
        <v>8</v>
      </c>
      <c r="D366" s="728">
        <v>77483.319499999998</v>
      </c>
      <c r="E366" s="725" t="s">
        <v>111</v>
      </c>
      <c r="F366" s="725" t="s">
        <v>110</v>
      </c>
      <c r="G366" s="725" t="s">
        <v>237</v>
      </c>
    </row>
    <row r="367" spans="2:7" x14ac:dyDescent="0.35">
      <c r="B367" s="741" t="s">
        <v>148</v>
      </c>
      <c r="C367" s="743" t="s">
        <v>8</v>
      </c>
      <c r="D367" s="728"/>
      <c r="E367" s="725" t="s">
        <v>111</v>
      </c>
      <c r="F367" s="725" t="s">
        <v>110</v>
      </c>
      <c r="G367" s="725" t="s">
        <v>237</v>
      </c>
    </row>
    <row r="368" spans="2:7" x14ac:dyDescent="0.35">
      <c r="B368" s="744" t="s">
        <v>48</v>
      </c>
      <c r="C368" s="743" t="s">
        <v>8</v>
      </c>
      <c r="D368" s="728"/>
      <c r="E368" s="725" t="s">
        <v>111</v>
      </c>
      <c r="F368" s="725" t="s">
        <v>110</v>
      </c>
      <c r="G368" s="725" t="s">
        <v>237</v>
      </c>
    </row>
    <row r="369" spans="2:7" x14ac:dyDescent="0.35">
      <c r="B369" s="744" t="s">
        <v>49</v>
      </c>
      <c r="C369" s="743" t="s">
        <v>8</v>
      </c>
      <c r="D369" s="728"/>
      <c r="E369" s="725" t="s">
        <v>111</v>
      </c>
      <c r="F369" s="725" t="s">
        <v>110</v>
      </c>
      <c r="G369" s="725" t="s">
        <v>237</v>
      </c>
    </row>
    <row r="370" spans="2:7" x14ac:dyDescent="0.35">
      <c r="B370" s="744" t="s">
        <v>149</v>
      </c>
      <c r="C370" s="745"/>
      <c r="D370" s="728"/>
      <c r="E370" s="725" t="s">
        <v>111</v>
      </c>
      <c r="F370" s="725" t="s">
        <v>110</v>
      </c>
      <c r="G370" s="725" t="s">
        <v>237</v>
      </c>
    </row>
    <row r="371" spans="2:7" x14ac:dyDescent="0.35">
      <c r="B371" s="741" t="s">
        <v>45</v>
      </c>
      <c r="C371" s="746" t="s">
        <v>9</v>
      </c>
      <c r="D371" s="728">
        <v>4.0549999999999997</v>
      </c>
      <c r="E371" s="725" t="s">
        <v>111</v>
      </c>
      <c r="F371" s="725" t="s">
        <v>110</v>
      </c>
      <c r="G371" s="725" t="s">
        <v>237</v>
      </c>
    </row>
    <row r="372" spans="2:7" ht="56.5" x14ac:dyDescent="0.35">
      <c r="B372" s="32" t="s">
        <v>89</v>
      </c>
      <c r="C372" s="66"/>
      <c r="D372" s="724">
        <v>1973.7</v>
      </c>
      <c r="E372" s="725" t="s">
        <v>88</v>
      </c>
      <c r="F372" s="725" t="s">
        <v>110</v>
      </c>
      <c r="G372" s="725" t="s">
        <v>237</v>
      </c>
    </row>
    <row r="373" spans="2:7" ht="28.5" x14ac:dyDescent="0.35">
      <c r="B373" s="747" t="s">
        <v>41</v>
      </c>
      <c r="C373" s="748" t="s">
        <v>22</v>
      </c>
      <c r="D373" s="728"/>
      <c r="E373" s="725" t="s">
        <v>88</v>
      </c>
      <c r="F373" s="725" t="s">
        <v>110</v>
      </c>
      <c r="G373" s="725" t="s">
        <v>237</v>
      </c>
    </row>
    <row r="374" spans="2:7" ht="28" x14ac:dyDescent="0.35">
      <c r="B374" s="749" t="s">
        <v>0</v>
      </c>
      <c r="C374" s="748" t="s">
        <v>22</v>
      </c>
      <c r="D374" s="728"/>
      <c r="E374" s="725" t="s">
        <v>88</v>
      </c>
      <c r="F374" s="725" t="s">
        <v>110</v>
      </c>
      <c r="G374" s="725" t="s">
        <v>237</v>
      </c>
    </row>
    <row r="375" spans="2:7" ht="28" x14ac:dyDescent="0.35">
      <c r="B375" s="749" t="s">
        <v>65</v>
      </c>
      <c r="C375" s="748" t="s">
        <v>22</v>
      </c>
      <c r="D375" s="728"/>
      <c r="E375" s="725" t="s">
        <v>88</v>
      </c>
      <c r="F375" s="725" t="s">
        <v>110</v>
      </c>
      <c r="G375" s="725" t="s">
        <v>237</v>
      </c>
    </row>
    <row r="376" spans="2:7" ht="28" x14ac:dyDescent="0.35">
      <c r="B376" s="750" t="s">
        <v>17</v>
      </c>
      <c r="C376" s="748" t="s">
        <v>22</v>
      </c>
      <c r="D376" s="728"/>
      <c r="E376" s="725" t="s">
        <v>88</v>
      </c>
      <c r="F376" s="725" t="s">
        <v>110</v>
      </c>
      <c r="G376" s="725" t="s">
        <v>237</v>
      </c>
    </row>
    <row r="377" spans="2:7" ht="28" x14ac:dyDescent="0.35">
      <c r="B377" s="749" t="s">
        <v>75</v>
      </c>
      <c r="C377" s="748" t="s">
        <v>22</v>
      </c>
      <c r="D377" s="728">
        <v>7885</v>
      </c>
      <c r="E377" s="725" t="s">
        <v>88</v>
      </c>
      <c r="F377" s="725" t="s">
        <v>110</v>
      </c>
      <c r="G377" s="725" t="s">
        <v>237</v>
      </c>
    </row>
    <row r="378" spans="2:7" ht="28" x14ac:dyDescent="0.35">
      <c r="B378" s="750" t="s">
        <v>20</v>
      </c>
      <c r="C378" s="748" t="s">
        <v>22</v>
      </c>
      <c r="D378" s="728"/>
      <c r="E378" s="725" t="s">
        <v>88</v>
      </c>
      <c r="F378" s="725" t="s">
        <v>110</v>
      </c>
      <c r="G378" s="725" t="s">
        <v>237</v>
      </c>
    </row>
    <row r="379" spans="2:7" ht="28" x14ac:dyDescent="0.35">
      <c r="B379" s="749" t="s">
        <v>67</v>
      </c>
      <c r="C379" s="748" t="s">
        <v>22</v>
      </c>
      <c r="D379" s="728"/>
      <c r="E379" s="725" t="s">
        <v>88</v>
      </c>
      <c r="F379" s="725" t="s">
        <v>110</v>
      </c>
      <c r="G379" s="725" t="s">
        <v>237</v>
      </c>
    </row>
    <row r="380" spans="2:7" x14ac:dyDescent="0.35">
      <c r="B380" s="749" t="s">
        <v>69</v>
      </c>
      <c r="C380" s="751"/>
      <c r="D380" s="728">
        <v>31</v>
      </c>
      <c r="E380" s="725" t="s">
        <v>88</v>
      </c>
      <c r="F380" s="725" t="s">
        <v>110</v>
      </c>
      <c r="G380" s="725" t="s">
        <v>237</v>
      </c>
    </row>
    <row r="381" spans="2:7" ht="28.5" x14ac:dyDescent="0.35">
      <c r="B381" s="747" t="s">
        <v>42</v>
      </c>
      <c r="C381" s="748" t="s">
        <v>33</v>
      </c>
      <c r="D381" s="728"/>
      <c r="E381" s="725" t="s">
        <v>88</v>
      </c>
      <c r="F381" s="725" t="s">
        <v>110</v>
      </c>
      <c r="G381" s="725" t="s">
        <v>237</v>
      </c>
    </row>
    <row r="382" spans="2:7" x14ac:dyDescent="0.35">
      <c r="B382" s="749" t="s">
        <v>0</v>
      </c>
      <c r="C382" s="748" t="s">
        <v>33</v>
      </c>
      <c r="D382" s="728"/>
      <c r="E382" s="725" t="s">
        <v>88</v>
      </c>
      <c r="F382" s="725" t="s">
        <v>110</v>
      </c>
      <c r="G382" s="725" t="s">
        <v>237</v>
      </c>
    </row>
    <row r="383" spans="2:7" x14ac:dyDescent="0.35">
      <c r="B383" s="749" t="s">
        <v>13</v>
      </c>
      <c r="C383" s="748" t="s">
        <v>33</v>
      </c>
      <c r="D383" s="728"/>
      <c r="E383" s="725" t="s">
        <v>88</v>
      </c>
      <c r="F383" s="725" t="s">
        <v>110</v>
      </c>
      <c r="G383" s="725" t="s">
        <v>237</v>
      </c>
    </row>
    <row r="384" spans="2:7" x14ac:dyDescent="0.35">
      <c r="B384" s="750" t="s">
        <v>17</v>
      </c>
      <c r="C384" s="748" t="s">
        <v>33</v>
      </c>
      <c r="D384" s="728"/>
      <c r="E384" s="725" t="s">
        <v>88</v>
      </c>
      <c r="F384" s="725" t="s">
        <v>110</v>
      </c>
      <c r="G384" s="725" t="s">
        <v>237</v>
      </c>
    </row>
    <row r="385" spans="2:7" ht="28.5" x14ac:dyDescent="0.35">
      <c r="B385" s="750" t="s">
        <v>19</v>
      </c>
      <c r="C385" s="748" t="s">
        <v>33</v>
      </c>
      <c r="D385" s="728">
        <v>0.05</v>
      </c>
      <c r="E385" s="725" t="s">
        <v>88</v>
      </c>
      <c r="F385" s="725" t="s">
        <v>110</v>
      </c>
      <c r="G385" s="725" t="s">
        <v>237</v>
      </c>
    </row>
    <row r="386" spans="2:7" ht="28.5" x14ac:dyDescent="0.35">
      <c r="B386" s="750" t="s">
        <v>21</v>
      </c>
      <c r="C386" s="748" t="s">
        <v>33</v>
      </c>
      <c r="D386" s="728"/>
      <c r="E386" s="725" t="s">
        <v>88</v>
      </c>
      <c r="F386" s="725" t="s">
        <v>110</v>
      </c>
      <c r="G386" s="725" t="s">
        <v>237</v>
      </c>
    </row>
    <row r="387" spans="2:7" x14ac:dyDescent="0.35">
      <c r="B387" s="749" t="s">
        <v>66</v>
      </c>
      <c r="C387" s="748" t="s">
        <v>33</v>
      </c>
      <c r="D387" s="728"/>
      <c r="E387" s="725" t="s">
        <v>88</v>
      </c>
      <c r="F387" s="725" t="s">
        <v>110</v>
      </c>
      <c r="G387" s="725" t="s">
        <v>237</v>
      </c>
    </row>
    <row r="388" spans="2:7" x14ac:dyDescent="0.35">
      <c r="B388" s="749" t="s">
        <v>76</v>
      </c>
      <c r="C388" s="751"/>
      <c r="D388" s="728">
        <v>50.95</v>
      </c>
      <c r="E388" s="725" t="s">
        <v>88</v>
      </c>
      <c r="F388" s="725" t="s">
        <v>110</v>
      </c>
      <c r="G388" s="725" t="s">
        <v>237</v>
      </c>
    </row>
    <row r="389" spans="2:7" ht="56.5" x14ac:dyDescent="0.35">
      <c r="B389" s="32" t="s">
        <v>89</v>
      </c>
      <c r="C389" s="66"/>
      <c r="D389" s="724">
        <v>182.58</v>
      </c>
      <c r="E389" s="725" t="s">
        <v>111</v>
      </c>
      <c r="F389" s="725" t="s">
        <v>110</v>
      </c>
      <c r="G389" s="725" t="s">
        <v>237</v>
      </c>
    </row>
    <row r="390" spans="2:7" ht="28.5" x14ac:dyDescent="0.35">
      <c r="B390" s="747" t="s">
        <v>41</v>
      </c>
      <c r="C390" s="748" t="s">
        <v>22</v>
      </c>
      <c r="D390" s="728"/>
      <c r="E390" s="725" t="s">
        <v>111</v>
      </c>
      <c r="F390" s="725" t="s">
        <v>110</v>
      </c>
      <c r="G390" s="725" t="s">
        <v>237</v>
      </c>
    </row>
    <row r="391" spans="2:7" ht="28" x14ac:dyDescent="0.35">
      <c r="B391" s="749" t="s">
        <v>0</v>
      </c>
      <c r="C391" s="748" t="s">
        <v>22</v>
      </c>
      <c r="D391" s="728"/>
      <c r="E391" s="725" t="s">
        <v>111</v>
      </c>
      <c r="F391" s="725" t="s">
        <v>110</v>
      </c>
      <c r="G391" s="725" t="s">
        <v>237</v>
      </c>
    </row>
    <row r="392" spans="2:7" ht="28" x14ac:dyDescent="0.35">
      <c r="B392" s="749" t="s">
        <v>65</v>
      </c>
      <c r="C392" s="748" t="s">
        <v>22</v>
      </c>
      <c r="D392" s="728"/>
      <c r="E392" s="725" t="s">
        <v>111</v>
      </c>
      <c r="F392" s="725" t="s">
        <v>110</v>
      </c>
      <c r="G392" s="725" t="s">
        <v>237</v>
      </c>
    </row>
    <row r="393" spans="2:7" ht="28" x14ac:dyDescent="0.35">
      <c r="B393" s="750" t="s">
        <v>17</v>
      </c>
      <c r="C393" s="748" t="s">
        <v>22</v>
      </c>
      <c r="D393" s="728"/>
      <c r="E393" s="725" t="s">
        <v>111</v>
      </c>
      <c r="F393" s="725" t="s">
        <v>110</v>
      </c>
      <c r="G393" s="725" t="s">
        <v>237</v>
      </c>
    </row>
    <row r="394" spans="2:7" ht="28" x14ac:dyDescent="0.35">
      <c r="B394" s="749" t="s">
        <v>75</v>
      </c>
      <c r="C394" s="748" t="s">
        <v>22</v>
      </c>
      <c r="D394" s="728">
        <v>3651.6</v>
      </c>
      <c r="E394" s="725" t="s">
        <v>111</v>
      </c>
      <c r="F394" s="725" t="s">
        <v>110</v>
      </c>
      <c r="G394" s="725" t="s">
        <v>237</v>
      </c>
    </row>
    <row r="395" spans="2:7" ht="28" x14ac:dyDescent="0.35">
      <c r="B395" s="750" t="s">
        <v>20</v>
      </c>
      <c r="C395" s="748" t="s">
        <v>22</v>
      </c>
      <c r="D395" s="728"/>
      <c r="E395" s="725" t="s">
        <v>111</v>
      </c>
      <c r="F395" s="725" t="s">
        <v>110</v>
      </c>
      <c r="G395" s="725" t="s">
        <v>237</v>
      </c>
    </row>
    <row r="396" spans="2:7" ht="28" x14ac:dyDescent="0.35">
      <c r="B396" s="749" t="s">
        <v>67</v>
      </c>
      <c r="C396" s="748" t="s">
        <v>22</v>
      </c>
      <c r="D396" s="728"/>
      <c r="E396" s="725" t="s">
        <v>111</v>
      </c>
      <c r="F396" s="725" t="s">
        <v>110</v>
      </c>
      <c r="G396" s="725" t="s">
        <v>237</v>
      </c>
    </row>
    <row r="397" spans="2:7" x14ac:dyDescent="0.35">
      <c r="B397" s="749" t="s">
        <v>69</v>
      </c>
      <c r="C397" s="751"/>
      <c r="D397" s="728"/>
      <c r="E397" s="725" t="s">
        <v>111</v>
      </c>
      <c r="F397" s="725" t="s">
        <v>110</v>
      </c>
      <c r="G397" s="725" t="s">
        <v>237</v>
      </c>
    </row>
    <row r="398" spans="2:7" ht="28.5" x14ac:dyDescent="0.35">
      <c r="B398" s="747" t="s">
        <v>42</v>
      </c>
      <c r="C398" s="748" t="s">
        <v>33</v>
      </c>
      <c r="D398" s="728"/>
      <c r="E398" s="725" t="s">
        <v>111</v>
      </c>
      <c r="F398" s="725" t="s">
        <v>110</v>
      </c>
      <c r="G398" s="725" t="s">
        <v>237</v>
      </c>
    </row>
    <row r="399" spans="2:7" x14ac:dyDescent="0.35">
      <c r="B399" s="749" t="s">
        <v>0</v>
      </c>
      <c r="C399" s="748" t="s">
        <v>33</v>
      </c>
      <c r="D399" s="728"/>
      <c r="E399" s="725" t="s">
        <v>111</v>
      </c>
      <c r="F399" s="725" t="s">
        <v>110</v>
      </c>
      <c r="G399" s="725" t="s">
        <v>237</v>
      </c>
    </row>
    <row r="400" spans="2:7" x14ac:dyDescent="0.35">
      <c r="B400" s="749" t="s">
        <v>13</v>
      </c>
      <c r="C400" s="748" t="s">
        <v>33</v>
      </c>
      <c r="D400" s="728"/>
      <c r="E400" s="725" t="s">
        <v>111</v>
      </c>
      <c r="F400" s="725" t="s">
        <v>110</v>
      </c>
      <c r="G400" s="725" t="s">
        <v>237</v>
      </c>
    </row>
    <row r="401" spans="2:7" x14ac:dyDescent="0.35">
      <c r="B401" s="750" t="s">
        <v>17</v>
      </c>
      <c r="C401" s="748" t="s">
        <v>33</v>
      </c>
      <c r="D401" s="728"/>
      <c r="E401" s="725" t="s">
        <v>111</v>
      </c>
      <c r="F401" s="725" t="s">
        <v>110</v>
      </c>
      <c r="G401" s="725" t="s">
        <v>237</v>
      </c>
    </row>
    <row r="402" spans="2:7" ht="28.5" x14ac:dyDescent="0.35">
      <c r="B402" s="750" t="s">
        <v>19</v>
      </c>
      <c r="C402" s="748" t="s">
        <v>33</v>
      </c>
      <c r="D402" s="728">
        <v>0.05</v>
      </c>
      <c r="E402" s="725" t="s">
        <v>111</v>
      </c>
      <c r="F402" s="725" t="s">
        <v>110</v>
      </c>
      <c r="G402" s="725" t="s">
        <v>237</v>
      </c>
    </row>
    <row r="403" spans="2:7" ht="28.5" x14ac:dyDescent="0.35">
      <c r="B403" s="750" t="s">
        <v>21</v>
      </c>
      <c r="C403" s="748" t="s">
        <v>33</v>
      </c>
      <c r="D403" s="728"/>
      <c r="E403" s="725" t="s">
        <v>111</v>
      </c>
      <c r="F403" s="725" t="s">
        <v>110</v>
      </c>
      <c r="G403" s="725" t="s">
        <v>237</v>
      </c>
    </row>
    <row r="404" spans="2:7" x14ac:dyDescent="0.35">
      <c r="B404" s="749" t="s">
        <v>66</v>
      </c>
      <c r="C404" s="748" t="s">
        <v>33</v>
      </c>
      <c r="D404" s="728"/>
      <c r="E404" s="725" t="s">
        <v>111</v>
      </c>
      <c r="F404" s="725" t="s">
        <v>110</v>
      </c>
      <c r="G404" s="725" t="s">
        <v>237</v>
      </c>
    </row>
    <row r="405" spans="2:7" x14ac:dyDescent="0.35">
      <c r="B405" s="749" t="s">
        <v>76</v>
      </c>
      <c r="C405" s="751"/>
      <c r="D405" s="728"/>
      <c r="E405" s="725" t="s">
        <v>111</v>
      </c>
      <c r="F405" s="725" t="s">
        <v>110</v>
      </c>
      <c r="G405" s="725" t="s">
        <v>237</v>
      </c>
    </row>
    <row r="406" spans="2:7" ht="28.5" x14ac:dyDescent="0.35">
      <c r="B406" s="298" t="s">
        <v>90</v>
      </c>
      <c r="C406" s="26"/>
      <c r="D406" s="724">
        <v>24315.886005829096</v>
      </c>
      <c r="E406" s="725" t="s">
        <v>88</v>
      </c>
      <c r="F406" s="725" t="s">
        <v>110</v>
      </c>
      <c r="G406" s="725" t="s">
        <v>237</v>
      </c>
    </row>
    <row r="407" spans="2:7" ht="56.5" x14ac:dyDescent="0.35">
      <c r="B407" s="27" t="s">
        <v>238</v>
      </c>
      <c r="C407" s="310" t="s">
        <v>37</v>
      </c>
      <c r="D407" s="728">
        <v>83021.539999999994</v>
      </c>
      <c r="E407" s="725" t="s">
        <v>88</v>
      </c>
      <c r="F407" s="725" t="s">
        <v>110</v>
      </c>
      <c r="G407" s="725" t="s">
        <v>237</v>
      </c>
    </row>
    <row r="408" spans="2:7" x14ac:dyDescent="0.35">
      <c r="B408" s="27" t="s">
        <v>239</v>
      </c>
      <c r="C408" s="310" t="s">
        <v>8</v>
      </c>
      <c r="D408" s="728">
        <v>233828</v>
      </c>
      <c r="E408" s="725" t="s">
        <v>88</v>
      </c>
      <c r="F408" s="725" t="s">
        <v>110</v>
      </c>
      <c r="G408" s="725" t="s">
        <v>237</v>
      </c>
    </row>
    <row r="409" spans="2:7" ht="56.5" x14ac:dyDescent="0.35">
      <c r="B409" s="27" t="s">
        <v>240</v>
      </c>
      <c r="C409" s="310" t="s">
        <v>37</v>
      </c>
      <c r="D409" s="728">
        <v>107163.54</v>
      </c>
      <c r="E409" s="725" t="s">
        <v>88</v>
      </c>
      <c r="F409" s="725" t="s">
        <v>110</v>
      </c>
      <c r="G409" s="725" t="s">
        <v>237</v>
      </c>
    </row>
    <row r="410" spans="2:7" x14ac:dyDescent="0.35">
      <c r="B410" s="27" t="s">
        <v>241</v>
      </c>
      <c r="C410" s="310" t="s">
        <v>8</v>
      </c>
      <c r="D410" s="728">
        <v>233449.2</v>
      </c>
      <c r="E410" s="725" t="s">
        <v>88</v>
      </c>
      <c r="F410" s="725" t="s">
        <v>110</v>
      </c>
      <c r="G410" s="725" t="s">
        <v>237</v>
      </c>
    </row>
    <row r="411" spans="2:7" ht="28.5" x14ac:dyDescent="0.35">
      <c r="B411" s="298" t="s">
        <v>90</v>
      </c>
      <c r="C411" s="26"/>
      <c r="D411" s="724">
        <v>19274.657712085082</v>
      </c>
      <c r="E411" s="725" t="s">
        <v>111</v>
      </c>
      <c r="F411" s="725" t="s">
        <v>110</v>
      </c>
      <c r="G411" s="725" t="s">
        <v>237</v>
      </c>
    </row>
    <row r="412" spans="2:7" ht="56.5" x14ac:dyDescent="0.35">
      <c r="B412" s="27" t="s">
        <v>238</v>
      </c>
      <c r="C412" s="310" t="s">
        <v>37</v>
      </c>
      <c r="D412" s="728">
        <v>54536.160000000003</v>
      </c>
      <c r="E412" s="725" t="s">
        <v>111</v>
      </c>
      <c r="F412" s="725" t="s">
        <v>110</v>
      </c>
      <c r="G412" s="725" t="s">
        <v>237</v>
      </c>
    </row>
    <row r="413" spans="2:7" x14ac:dyDescent="0.35">
      <c r="B413" s="27" t="s">
        <v>239</v>
      </c>
      <c r="C413" s="310" t="s">
        <v>8</v>
      </c>
      <c r="D413" s="728">
        <v>77483.139500000005</v>
      </c>
      <c r="E413" s="725" t="s">
        <v>111</v>
      </c>
      <c r="F413" s="725" t="s">
        <v>110</v>
      </c>
      <c r="G413" s="725" t="s">
        <v>237</v>
      </c>
    </row>
    <row r="414" spans="2:7" ht="56.5" x14ac:dyDescent="0.35">
      <c r="B414" s="27" t="s">
        <v>240</v>
      </c>
      <c r="C414" s="310" t="s">
        <v>37</v>
      </c>
      <c r="D414" s="728">
        <v>70235.16</v>
      </c>
      <c r="E414" s="725" t="s">
        <v>111</v>
      </c>
      <c r="F414" s="725" t="s">
        <v>110</v>
      </c>
      <c r="G414" s="725" t="s">
        <v>237</v>
      </c>
    </row>
    <row r="415" spans="2:7" x14ac:dyDescent="0.35">
      <c r="B415" s="27" t="s">
        <v>241</v>
      </c>
      <c r="C415" s="310" t="s">
        <v>8</v>
      </c>
      <c r="D415" s="728">
        <v>73729.5815</v>
      </c>
      <c r="E415" s="725" t="s">
        <v>111</v>
      </c>
      <c r="F415" s="725" t="s">
        <v>110</v>
      </c>
      <c r="G415" s="725" t="s">
        <v>237</v>
      </c>
    </row>
    <row r="416" spans="2:7" ht="42" x14ac:dyDescent="0.35">
      <c r="B416" s="297" t="s">
        <v>87</v>
      </c>
      <c r="C416" s="64"/>
      <c r="D416" s="724">
        <v>-764.54076000003101</v>
      </c>
      <c r="E416" s="725" t="s">
        <v>88</v>
      </c>
      <c r="F416" s="725" t="s">
        <v>110</v>
      </c>
      <c r="G416" s="725" t="s">
        <v>242</v>
      </c>
    </row>
    <row r="417" spans="2:7" x14ac:dyDescent="0.35">
      <c r="B417" s="752" t="s">
        <v>12</v>
      </c>
      <c r="C417" s="753" t="s">
        <v>6</v>
      </c>
      <c r="D417" s="728">
        <v>58</v>
      </c>
      <c r="E417" s="725" t="s">
        <v>88</v>
      </c>
      <c r="F417" s="725" t="s">
        <v>110</v>
      </c>
      <c r="G417" s="725" t="s">
        <v>242</v>
      </c>
    </row>
    <row r="418" spans="2:7" x14ac:dyDescent="0.35">
      <c r="B418" s="754" t="s">
        <v>50</v>
      </c>
      <c r="C418" s="753" t="s">
        <v>6</v>
      </c>
      <c r="D418" s="728">
        <v>27150</v>
      </c>
      <c r="E418" s="725" t="s">
        <v>88</v>
      </c>
      <c r="F418" s="725" t="s">
        <v>110</v>
      </c>
      <c r="G418" s="725" t="s">
        <v>242</v>
      </c>
    </row>
    <row r="419" spans="2:7" x14ac:dyDescent="0.35">
      <c r="B419" s="754" t="s">
        <v>51</v>
      </c>
      <c r="C419" s="753" t="s">
        <v>6</v>
      </c>
      <c r="D419" s="728">
        <v>27150</v>
      </c>
      <c r="E419" s="725" t="s">
        <v>88</v>
      </c>
      <c r="F419" s="725" t="s">
        <v>110</v>
      </c>
      <c r="G419" s="725" t="s">
        <v>242</v>
      </c>
    </row>
    <row r="420" spans="2:7" x14ac:dyDescent="0.35">
      <c r="B420" s="755" t="s">
        <v>46</v>
      </c>
      <c r="C420" s="753" t="s">
        <v>6</v>
      </c>
      <c r="D420" s="728"/>
      <c r="E420" s="725" t="s">
        <v>88</v>
      </c>
      <c r="F420" s="725" t="s">
        <v>110</v>
      </c>
      <c r="G420" s="725" t="s">
        <v>242</v>
      </c>
    </row>
    <row r="421" spans="2:7" x14ac:dyDescent="0.35">
      <c r="B421" s="755" t="s">
        <v>147</v>
      </c>
      <c r="C421" s="753" t="s">
        <v>6</v>
      </c>
      <c r="D421" s="728"/>
      <c r="E421" s="725" t="s">
        <v>88</v>
      </c>
      <c r="F421" s="725" t="s">
        <v>110</v>
      </c>
      <c r="G421" s="725" t="s">
        <v>242</v>
      </c>
    </row>
    <row r="422" spans="2:7" x14ac:dyDescent="0.35">
      <c r="B422" s="755" t="s">
        <v>47</v>
      </c>
      <c r="C422" s="753" t="s">
        <v>6</v>
      </c>
      <c r="D422" s="728">
        <v>0</v>
      </c>
      <c r="E422" s="725" t="s">
        <v>88</v>
      </c>
      <c r="F422" s="725" t="s">
        <v>110</v>
      </c>
      <c r="G422" s="725" t="s">
        <v>242</v>
      </c>
    </row>
    <row r="423" spans="2:7" x14ac:dyDescent="0.35">
      <c r="B423" s="754" t="s">
        <v>44</v>
      </c>
      <c r="C423" s="756" t="s">
        <v>8</v>
      </c>
      <c r="D423" s="728">
        <v>230864.6</v>
      </c>
      <c r="E423" s="725" t="s">
        <v>88</v>
      </c>
      <c r="F423" s="725" t="s">
        <v>110</v>
      </c>
      <c r="G423" s="725" t="s">
        <v>242</v>
      </c>
    </row>
    <row r="424" spans="2:7" x14ac:dyDescent="0.35">
      <c r="B424" s="754" t="s">
        <v>52</v>
      </c>
      <c r="C424" s="756" t="s">
        <v>8</v>
      </c>
      <c r="D424" s="728">
        <v>230433.8</v>
      </c>
      <c r="E424" s="725" t="s">
        <v>88</v>
      </c>
      <c r="F424" s="725" t="s">
        <v>110</v>
      </c>
      <c r="G424" s="725" t="s">
        <v>242</v>
      </c>
    </row>
    <row r="425" spans="2:7" x14ac:dyDescent="0.35">
      <c r="B425" s="754" t="s">
        <v>148</v>
      </c>
      <c r="C425" s="756" t="s">
        <v>8</v>
      </c>
      <c r="D425" s="728"/>
      <c r="E425" s="725" t="s">
        <v>88</v>
      </c>
      <c r="F425" s="725" t="s">
        <v>110</v>
      </c>
      <c r="G425" s="725" t="s">
        <v>242</v>
      </c>
    </row>
    <row r="426" spans="2:7" x14ac:dyDescent="0.35">
      <c r="B426" s="757" t="s">
        <v>48</v>
      </c>
      <c r="C426" s="756" t="s">
        <v>8</v>
      </c>
      <c r="D426" s="728"/>
      <c r="E426" s="725" t="s">
        <v>88</v>
      </c>
      <c r="F426" s="725" t="s">
        <v>110</v>
      </c>
      <c r="G426" s="725" t="s">
        <v>242</v>
      </c>
    </row>
    <row r="427" spans="2:7" x14ac:dyDescent="0.35">
      <c r="B427" s="757" t="s">
        <v>49</v>
      </c>
      <c r="C427" s="756" t="s">
        <v>8</v>
      </c>
      <c r="D427" s="728">
        <v>501.6</v>
      </c>
      <c r="E427" s="725" t="s">
        <v>88</v>
      </c>
      <c r="F427" s="725" t="s">
        <v>110</v>
      </c>
      <c r="G427" s="725" t="s">
        <v>242</v>
      </c>
    </row>
    <row r="428" spans="2:7" x14ac:dyDescent="0.35">
      <c r="B428" s="757" t="s">
        <v>149</v>
      </c>
      <c r="C428" s="758"/>
      <c r="D428" s="728">
        <v>70.800000000000011</v>
      </c>
      <c r="E428" s="725" t="s">
        <v>88</v>
      </c>
      <c r="F428" s="725" t="s">
        <v>110</v>
      </c>
      <c r="G428" s="725" t="s">
        <v>242</v>
      </c>
    </row>
    <row r="429" spans="2:7" x14ac:dyDescent="0.35">
      <c r="B429" s="754" t="s">
        <v>45</v>
      </c>
      <c r="C429" s="759" t="s">
        <v>9</v>
      </c>
      <c r="D429" s="728">
        <v>1.7746999999999999</v>
      </c>
      <c r="E429" s="725" t="s">
        <v>88</v>
      </c>
      <c r="F429" s="725" t="s">
        <v>110</v>
      </c>
      <c r="G429" s="725" t="s">
        <v>242</v>
      </c>
    </row>
    <row r="430" spans="2:7" ht="42" x14ac:dyDescent="0.35">
      <c r="B430" s="297" t="s">
        <v>87</v>
      </c>
      <c r="C430" s="64"/>
      <c r="D430" s="724">
        <v>0</v>
      </c>
      <c r="E430" s="725" t="s">
        <v>111</v>
      </c>
      <c r="F430" s="725" t="s">
        <v>110</v>
      </c>
      <c r="G430" s="725" t="s">
        <v>242</v>
      </c>
    </row>
    <row r="431" spans="2:7" x14ac:dyDescent="0.35">
      <c r="B431" s="752" t="s">
        <v>12</v>
      </c>
      <c r="C431" s="753" t="s">
        <v>6</v>
      </c>
      <c r="D431" s="728">
        <v>42</v>
      </c>
      <c r="E431" s="725" t="s">
        <v>111</v>
      </c>
      <c r="F431" s="725" t="s">
        <v>110</v>
      </c>
      <c r="G431" s="725" t="s">
        <v>242</v>
      </c>
    </row>
    <row r="432" spans="2:7" x14ac:dyDescent="0.35">
      <c r="B432" s="754" t="s">
        <v>50</v>
      </c>
      <c r="C432" s="753" t="s">
        <v>6</v>
      </c>
      <c r="D432" s="728">
        <v>10268</v>
      </c>
      <c r="E432" s="725" t="s">
        <v>111</v>
      </c>
      <c r="F432" s="725" t="s">
        <v>110</v>
      </c>
      <c r="G432" s="725" t="s">
        <v>242</v>
      </c>
    </row>
    <row r="433" spans="2:7" x14ac:dyDescent="0.35">
      <c r="B433" s="754" t="s">
        <v>51</v>
      </c>
      <c r="C433" s="753" t="s">
        <v>6</v>
      </c>
      <c r="D433" s="728">
        <v>10268</v>
      </c>
      <c r="E433" s="725" t="s">
        <v>111</v>
      </c>
      <c r="F433" s="725" t="s">
        <v>110</v>
      </c>
      <c r="G433" s="725" t="s">
        <v>242</v>
      </c>
    </row>
    <row r="434" spans="2:7" x14ac:dyDescent="0.35">
      <c r="B434" s="755" t="s">
        <v>46</v>
      </c>
      <c r="C434" s="753" t="s">
        <v>6</v>
      </c>
      <c r="D434" s="728"/>
      <c r="E434" s="725" t="s">
        <v>111</v>
      </c>
      <c r="F434" s="725" t="s">
        <v>110</v>
      </c>
      <c r="G434" s="725" t="s">
        <v>242</v>
      </c>
    </row>
    <row r="435" spans="2:7" x14ac:dyDescent="0.35">
      <c r="B435" s="755" t="s">
        <v>147</v>
      </c>
      <c r="C435" s="753" t="s">
        <v>6</v>
      </c>
      <c r="D435" s="728"/>
      <c r="E435" s="725" t="s">
        <v>111</v>
      </c>
      <c r="F435" s="725" t="s">
        <v>110</v>
      </c>
      <c r="G435" s="725" t="s">
        <v>242</v>
      </c>
    </row>
    <row r="436" spans="2:7" x14ac:dyDescent="0.35">
      <c r="B436" s="755" t="s">
        <v>47</v>
      </c>
      <c r="C436" s="753" t="s">
        <v>6</v>
      </c>
      <c r="D436" s="728"/>
      <c r="E436" s="725" t="s">
        <v>111</v>
      </c>
      <c r="F436" s="725" t="s">
        <v>110</v>
      </c>
      <c r="G436" s="725" t="s">
        <v>242</v>
      </c>
    </row>
    <row r="437" spans="2:7" x14ac:dyDescent="0.35">
      <c r="B437" s="754" t="s">
        <v>44</v>
      </c>
      <c r="C437" s="756" t="s">
        <v>8</v>
      </c>
      <c r="D437" s="728">
        <v>79413.55</v>
      </c>
      <c r="E437" s="725" t="s">
        <v>111</v>
      </c>
      <c r="F437" s="725" t="s">
        <v>110</v>
      </c>
      <c r="G437" s="725" t="s">
        <v>242</v>
      </c>
    </row>
    <row r="438" spans="2:7" x14ac:dyDescent="0.35">
      <c r="B438" s="754" t="s">
        <v>52</v>
      </c>
      <c r="C438" s="756" t="s">
        <v>8</v>
      </c>
      <c r="D438" s="728">
        <v>79413.55</v>
      </c>
      <c r="E438" s="725" t="s">
        <v>111</v>
      </c>
      <c r="F438" s="725" t="s">
        <v>110</v>
      </c>
      <c r="G438" s="725" t="s">
        <v>242</v>
      </c>
    </row>
    <row r="439" spans="2:7" x14ac:dyDescent="0.35">
      <c r="B439" s="754" t="s">
        <v>148</v>
      </c>
      <c r="C439" s="756" t="s">
        <v>8</v>
      </c>
      <c r="D439" s="728"/>
      <c r="E439" s="725" t="s">
        <v>111</v>
      </c>
      <c r="F439" s="725" t="s">
        <v>110</v>
      </c>
      <c r="G439" s="725" t="s">
        <v>242</v>
      </c>
    </row>
    <row r="440" spans="2:7" x14ac:dyDescent="0.35">
      <c r="B440" s="757" t="s">
        <v>48</v>
      </c>
      <c r="C440" s="756" t="s">
        <v>8</v>
      </c>
      <c r="D440" s="728"/>
      <c r="E440" s="725" t="s">
        <v>111</v>
      </c>
      <c r="F440" s="725" t="s">
        <v>110</v>
      </c>
      <c r="G440" s="725" t="s">
        <v>242</v>
      </c>
    </row>
    <row r="441" spans="2:7" x14ac:dyDescent="0.35">
      <c r="B441" s="757" t="s">
        <v>49</v>
      </c>
      <c r="C441" s="756" t="s">
        <v>8</v>
      </c>
      <c r="D441" s="728"/>
      <c r="E441" s="725" t="s">
        <v>111</v>
      </c>
      <c r="F441" s="725" t="s">
        <v>110</v>
      </c>
      <c r="G441" s="725" t="s">
        <v>242</v>
      </c>
    </row>
    <row r="442" spans="2:7" x14ac:dyDescent="0.35">
      <c r="B442" s="757" t="s">
        <v>149</v>
      </c>
      <c r="C442" s="758"/>
      <c r="D442" s="728"/>
      <c r="E442" s="725" t="s">
        <v>111</v>
      </c>
      <c r="F442" s="725" t="s">
        <v>110</v>
      </c>
      <c r="G442" s="725" t="s">
        <v>242</v>
      </c>
    </row>
    <row r="443" spans="2:7" x14ac:dyDescent="0.35">
      <c r="B443" s="754" t="s">
        <v>45</v>
      </c>
      <c r="C443" s="759" t="s">
        <v>9</v>
      </c>
      <c r="D443" s="728">
        <v>3.7896000000000001</v>
      </c>
      <c r="E443" s="725" t="s">
        <v>111</v>
      </c>
      <c r="F443" s="725" t="s">
        <v>110</v>
      </c>
      <c r="G443" s="725" t="s">
        <v>242</v>
      </c>
    </row>
    <row r="444" spans="2:7" ht="56.5" x14ac:dyDescent="0.35">
      <c r="B444" s="32" t="s">
        <v>89</v>
      </c>
      <c r="C444" s="66"/>
      <c r="D444" s="724">
        <v>1861.16</v>
      </c>
      <c r="E444" s="725" t="s">
        <v>88</v>
      </c>
      <c r="F444" s="725" t="s">
        <v>110</v>
      </c>
      <c r="G444" s="725" t="s">
        <v>242</v>
      </c>
    </row>
    <row r="445" spans="2:7" ht="28.5" x14ac:dyDescent="0.35">
      <c r="B445" s="760" t="s">
        <v>41</v>
      </c>
      <c r="C445" s="761" t="s">
        <v>22</v>
      </c>
      <c r="D445" s="728"/>
      <c r="E445" s="725" t="s">
        <v>88</v>
      </c>
      <c r="F445" s="725" t="s">
        <v>110</v>
      </c>
      <c r="G445" s="725" t="s">
        <v>242</v>
      </c>
    </row>
    <row r="446" spans="2:7" ht="28" x14ac:dyDescent="0.35">
      <c r="B446" s="762" t="s">
        <v>0</v>
      </c>
      <c r="C446" s="761" t="s">
        <v>22</v>
      </c>
      <c r="D446" s="728"/>
      <c r="E446" s="725" t="s">
        <v>88</v>
      </c>
      <c r="F446" s="725" t="s">
        <v>110</v>
      </c>
      <c r="G446" s="725" t="s">
        <v>242</v>
      </c>
    </row>
    <row r="447" spans="2:7" ht="28" x14ac:dyDescent="0.35">
      <c r="B447" s="762" t="s">
        <v>65</v>
      </c>
      <c r="C447" s="761" t="s">
        <v>22</v>
      </c>
      <c r="D447" s="728"/>
      <c r="E447" s="725" t="s">
        <v>88</v>
      </c>
      <c r="F447" s="725" t="s">
        <v>110</v>
      </c>
      <c r="G447" s="725" t="s">
        <v>242</v>
      </c>
    </row>
    <row r="448" spans="2:7" ht="28" x14ac:dyDescent="0.35">
      <c r="B448" s="763" t="s">
        <v>17</v>
      </c>
      <c r="C448" s="761" t="s">
        <v>22</v>
      </c>
      <c r="D448" s="728"/>
      <c r="E448" s="725" t="s">
        <v>88</v>
      </c>
      <c r="F448" s="725" t="s">
        <v>110</v>
      </c>
      <c r="G448" s="725" t="s">
        <v>242</v>
      </c>
    </row>
    <row r="449" spans="2:7" ht="28" x14ac:dyDescent="0.35">
      <c r="B449" s="762" t="s">
        <v>75</v>
      </c>
      <c r="C449" s="761" t="s">
        <v>22</v>
      </c>
      <c r="D449" s="728">
        <v>6655</v>
      </c>
      <c r="E449" s="725" t="s">
        <v>88</v>
      </c>
      <c r="F449" s="725" t="s">
        <v>110</v>
      </c>
      <c r="G449" s="725" t="s">
        <v>242</v>
      </c>
    </row>
    <row r="450" spans="2:7" ht="28" x14ac:dyDescent="0.35">
      <c r="B450" s="763" t="s">
        <v>20</v>
      </c>
      <c r="C450" s="761" t="s">
        <v>22</v>
      </c>
      <c r="D450" s="728"/>
      <c r="E450" s="725" t="s">
        <v>88</v>
      </c>
      <c r="F450" s="725" t="s">
        <v>110</v>
      </c>
      <c r="G450" s="725" t="s">
        <v>242</v>
      </c>
    </row>
    <row r="451" spans="2:7" ht="28" x14ac:dyDescent="0.35">
      <c r="B451" s="762" t="s">
        <v>67</v>
      </c>
      <c r="C451" s="761" t="s">
        <v>22</v>
      </c>
      <c r="D451" s="728"/>
      <c r="E451" s="725" t="s">
        <v>88</v>
      </c>
      <c r="F451" s="725" t="s">
        <v>110</v>
      </c>
      <c r="G451" s="725" t="s">
        <v>242</v>
      </c>
    </row>
    <row r="452" spans="2:7" x14ac:dyDescent="0.35">
      <c r="B452" s="762" t="s">
        <v>69</v>
      </c>
      <c r="C452" s="764"/>
      <c r="D452" s="728">
        <v>30</v>
      </c>
      <c r="E452" s="725" t="s">
        <v>88</v>
      </c>
      <c r="F452" s="725" t="s">
        <v>110</v>
      </c>
      <c r="G452" s="725" t="s">
        <v>242</v>
      </c>
    </row>
    <row r="453" spans="2:7" ht="28.5" x14ac:dyDescent="0.35">
      <c r="B453" s="760" t="s">
        <v>42</v>
      </c>
      <c r="C453" s="761" t="s">
        <v>33</v>
      </c>
      <c r="D453" s="728"/>
      <c r="E453" s="725" t="s">
        <v>88</v>
      </c>
      <c r="F453" s="725" t="s">
        <v>110</v>
      </c>
      <c r="G453" s="725" t="s">
        <v>242</v>
      </c>
    </row>
    <row r="454" spans="2:7" x14ac:dyDescent="0.35">
      <c r="B454" s="762" t="s">
        <v>0</v>
      </c>
      <c r="C454" s="761" t="s">
        <v>33</v>
      </c>
      <c r="D454" s="728"/>
      <c r="E454" s="725" t="s">
        <v>88</v>
      </c>
      <c r="F454" s="725" t="s">
        <v>110</v>
      </c>
      <c r="G454" s="725" t="s">
        <v>242</v>
      </c>
    </row>
    <row r="455" spans="2:7" x14ac:dyDescent="0.35">
      <c r="B455" s="762" t="s">
        <v>13</v>
      </c>
      <c r="C455" s="761" t="s">
        <v>33</v>
      </c>
      <c r="D455" s="728"/>
      <c r="E455" s="725" t="s">
        <v>88</v>
      </c>
      <c r="F455" s="725" t="s">
        <v>110</v>
      </c>
      <c r="G455" s="725" t="s">
        <v>242</v>
      </c>
    </row>
    <row r="456" spans="2:7" x14ac:dyDescent="0.35">
      <c r="B456" s="763" t="s">
        <v>17</v>
      </c>
      <c r="C456" s="761" t="s">
        <v>33</v>
      </c>
      <c r="D456" s="728"/>
      <c r="E456" s="725" t="s">
        <v>88</v>
      </c>
      <c r="F456" s="725" t="s">
        <v>110</v>
      </c>
      <c r="G456" s="725" t="s">
        <v>242</v>
      </c>
    </row>
    <row r="457" spans="2:7" ht="28.5" x14ac:dyDescent="0.35">
      <c r="B457" s="763" t="s">
        <v>19</v>
      </c>
      <c r="C457" s="761" t="s">
        <v>33</v>
      </c>
      <c r="D457" s="728">
        <v>0.05</v>
      </c>
      <c r="E457" s="725" t="s">
        <v>88</v>
      </c>
      <c r="F457" s="725" t="s">
        <v>110</v>
      </c>
      <c r="G457" s="725" t="s">
        <v>242</v>
      </c>
    </row>
    <row r="458" spans="2:7" ht="28.5" x14ac:dyDescent="0.35">
      <c r="B458" s="763" t="s">
        <v>21</v>
      </c>
      <c r="C458" s="761" t="s">
        <v>33</v>
      </c>
      <c r="D458" s="728"/>
      <c r="E458" s="725" t="s">
        <v>88</v>
      </c>
      <c r="F458" s="725" t="s">
        <v>110</v>
      </c>
      <c r="G458" s="725" t="s">
        <v>242</v>
      </c>
    </row>
    <row r="459" spans="2:7" x14ac:dyDescent="0.35">
      <c r="B459" s="762" t="s">
        <v>66</v>
      </c>
      <c r="C459" s="761" t="s">
        <v>33</v>
      </c>
      <c r="D459" s="728"/>
      <c r="E459" s="725" t="s">
        <v>88</v>
      </c>
      <c r="F459" s="725" t="s">
        <v>110</v>
      </c>
      <c r="G459" s="725" t="s">
        <v>242</v>
      </c>
    </row>
    <row r="460" spans="2:7" x14ac:dyDescent="0.35">
      <c r="B460" s="762" t="s">
        <v>76</v>
      </c>
      <c r="C460" s="764"/>
      <c r="D460" s="728">
        <v>50.947000000000003</v>
      </c>
      <c r="E460" s="725" t="s">
        <v>88</v>
      </c>
      <c r="F460" s="725" t="s">
        <v>110</v>
      </c>
      <c r="G460" s="725" t="s">
        <v>242</v>
      </c>
    </row>
    <row r="461" spans="2:7" ht="56.5" x14ac:dyDescent="0.35">
      <c r="B461" s="32" t="s">
        <v>89</v>
      </c>
      <c r="C461" s="66"/>
      <c r="D461" s="724">
        <v>202.27</v>
      </c>
      <c r="E461" s="725" t="s">
        <v>111</v>
      </c>
      <c r="F461" s="725" t="s">
        <v>110</v>
      </c>
      <c r="G461" s="725" t="s">
        <v>242</v>
      </c>
    </row>
    <row r="462" spans="2:7" ht="28.5" x14ac:dyDescent="0.35">
      <c r="B462" s="760" t="s">
        <v>41</v>
      </c>
      <c r="C462" s="761" t="s">
        <v>22</v>
      </c>
      <c r="D462" s="728"/>
      <c r="E462" s="725" t="s">
        <v>111</v>
      </c>
      <c r="F462" s="725" t="s">
        <v>110</v>
      </c>
      <c r="G462" s="725" t="s">
        <v>242</v>
      </c>
    </row>
    <row r="463" spans="2:7" ht="28" x14ac:dyDescent="0.35">
      <c r="B463" s="762" t="s">
        <v>0</v>
      </c>
      <c r="C463" s="761" t="s">
        <v>22</v>
      </c>
      <c r="D463" s="728"/>
      <c r="E463" s="725" t="s">
        <v>111</v>
      </c>
      <c r="F463" s="725" t="s">
        <v>110</v>
      </c>
      <c r="G463" s="725" t="s">
        <v>242</v>
      </c>
    </row>
    <row r="464" spans="2:7" ht="28" x14ac:dyDescent="0.35">
      <c r="B464" s="762" t="s">
        <v>65</v>
      </c>
      <c r="C464" s="761" t="s">
        <v>22</v>
      </c>
      <c r="D464" s="728"/>
      <c r="E464" s="725" t="s">
        <v>111</v>
      </c>
      <c r="F464" s="725" t="s">
        <v>110</v>
      </c>
      <c r="G464" s="725" t="s">
        <v>242</v>
      </c>
    </row>
    <row r="465" spans="2:7" ht="28" x14ac:dyDescent="0.35">
      <c r="B465" s="763" t="s">
        <v>17</v>
      </c>
      <c r="C465" s="761" t="s">
        <v>22</v>
      </c>
      <c r="D465" s="728"/>
      <c r="E465" s="725" t="s">
        <v>111</v>
      </c>
      <c r="F465" s="725" t="s">
        <v>110</v>
      </c>
      <c r="G465" s="725" t="s">
        <v>242</v>
      </c>
    </row>
    <row r="466" spans="2:7" ht="28" x14ac:dyDescent="0.35">
      <c r="B466" s="762" t="s">
        <v>75</v>
      </c>
      <c r="C466" s="761" t="s">
        <v>22</v>
      </c>
      <c r="D466" s="728">
        <v>4045.4</v>
      </c>
      <c r="E466" s="725" t="s">
        <v>111</v>
      </c>
      <c r="F466" s="725" t="s">
        <v>110</v>
      </c>
      <c r="G466" s="725" t="s">
        <v>242</v>
      </c>
    </row>
    <row r="467" spans="2:7" ht="28" x14ac:dyDescent="0.35">
      <c r="B467" s="763" t="s">
        <v>20</v>
      </c>
      <c r="C467" s="761" t="s">
        <v>22</v>
      </c>
      <c r="D467" s="728"/>
      <c r="E467" s="725" t="s">
        <v>111</v>
      </c>
      <c r="F467" s="725" t="s">
        <v>110</v>
      </c>
      <c r="G467" s="725" t="s">
        <v>242</v>
      </c>
    </row>
    <row r="468" spans="2:7" ht="28" x14ac:dyDescent="0.35">
      <c r="B468" s="762" t="s">
        <v>67</v>
      </c>
      <c r="C468" s="761" t="s">
        <v>22</v>
      </c>
      <c r="D468" s="728"/>
      <c r="E468" s="725" t="s">
        <v>111</v>
      </c>
      <c r="F468" s="725" t="s">
        <v>110</v>
      </c>
      <c r="G468" s="725" t="s">
        <v>242</v>
      </c>
    </row>
    <row r="469" spans="2:7" x14ac:dyDescent="0.35">
      <c r="B469" s="762" t="s">
        <v>69</v>
      </c>
      <c r="C469" s="764"/>
      <c r="D469" s="728"/>
      <c r="E469" s="725" t="s">
        <v>111</v>
      </c>
      <c r="F469" s="725" t="s">
        <v>110</v>
      </c>
      <c r="G469" s="725" t="s">
        <v>242</v>
      </c>
    </row>
    <row r="470" spans="2:7" ht="28.5" x14ac:dyDescent="0.35">
      <c r="B470" s="760" t="s">
        <v>42</v>
      </c>
      <c r="C470" s="761" t="s">
        <v>33</v>
      </c>
      <c r="D470" s="728"/>
      <c r="E470" s="725" t="s">
        <v>111</v>
      </c>
      <c r="F470" s="725" t="s">
        <v>110</v>
      </c>
      <c r="G470" s="725" t="s">
        <v>242</v>
      </c>
    </row>
    <row r="471" spans="2:7" x14ac:dyDescent="0.35">
      <c r="B471" s="762" t="s">
        <v>0</v>
      </c>
      <c r="C471" s="761" t="s">
        <v>33</v>
      </c>
      <c r="D471" s="728"/>
      <c r="E471" s="725" t="s">
        <v>111</v>
      </c>
      <c r="F471" s="725" t="s">
        <v>110</v>
      </c>
      <c r="G471" s="725" t="s">
        <v>242</v>
      </c>
    </row>
    <row r="472" spans="2:7" x14ac:dyDescent="0.35">
      <c r="B472" s="762" t="s">
        <v>13</v>
      </c>
      <c r="C472" s="761" t="s">
        <v>33</v>
      </c>
      <c r="D472" s="728"/>
      <c r="E472" s="725" t="s">
        <v>111</v>
      </c>
      <c r="F472" s="725" t="s">
        <v>110</v>
      </c>
      <c r="G472" s="725" t="s">
        <v>242</v>
      </c>
    </row>
    <row r="473" spans="2:7" x14ac:dyDescent="0.35">
      <c r="B473" s="763" t="s">
        <v>17</v>
      </c>
      <c r="C473" s="761" t="s">
        <v>33</v>
      </c>
      <c r="D473" s="728"/>
      <c r="E473" s="725" t="s">
        <v>111</v>
      </c>
      <c r="F473" s="725" t="s">
        <v>110</v>
      </c>
      <c r="G473" s="725" t="s">
        <v>242</v>
      </c>
    </row>
    <row r="474" spans="2:7" ht="28.5" x14ac:dyDescent="0.35">
      <c r="B474" s="763" t="s">
        <v>19</v>
      </c>
      <c r="C474" s="761" t="s">
        <v>33</v>
      </c>
      <c r="D474" s="728">
        <v>0.05</v>
      </c>
      <c r="E474" s="725" t="s">
        <v>111</v>
      </c>
      <c r="F474" s="725" t="s">
        <v>110</v>
      </c>
      <c r="G474" s="725" t="s">
        <v>242</v>
      </c>
    </row>
    <row r="475" spans="2:7" ht="28.5" x14ac:dyDescent="0.35">
      <c r="B475" s="763" t="s">
        <v>21</v>
      </c>
      <c r="C475" s="761" t="s">
        <v>33</v>
      </c>
      <c r="D475" s="728"/>
      <c r="E475" s="725" t="s">
        <v>111</v>
      </c>
      <c r="F475" s="725" t="s">
        <v>110</v>
      </c>
      <c r="G475" s="725" t="s">
        <v>242</v>
      </c>
    </row>
    <row r="476" spans="2:7" x14ac:dyDescent="0.35">
      <c r="B476" s="762" t="s">
        <v>66</v>
      </c>
      <c r="C476" s="761" t="s">
        <v>33</v>
      </c>
      <c r="D476" s="728"/>
      <c r="E476" s="725" t="s">
        <v>111</v>
      </c>
      <c r="F476" s="725" t="s">
        <v>110</v>
      </c>
      <c r="G476" s="725" t="s">
        <v>242</v>
      </c>
    </row>
    <row r="477" spans="2:7" x14ac:dyDescent="0.35">
      <c r="B477" s="762" t="s">
        <v>76</v>
      </c>
      <c r="C477" s="764"/>
      <c r="D477" s="728"/>
      <c r="E477" s="725" t="s">
        <v>111</v>
      </c>
      <c r="F477" s="725" t="s">
        <v>110</v>
      </c>
      <c r="G477" s="725" t="s">
        <v>242</v>
      </c>
    </row>
    <row r="478" spans="2:7" ht="28.5" x14ac:dyDescent="0.35">
      <c r="B478" s="298" t="s">
        <v>90</v>
      </c>
      <c r="C478" s="26"/>
      <c r="D478" s="724">
        <v>22813.374033570635</v>
      </c>
      <c r="E478" s="725" t="s">
        <v>88</v>
      </c>
      <c r="F478" s="725" t="s">
        <v>110</v>
      </c>
      <c r="G478" s="725" t="s">
        <v>242</v>
      </c>
    </row>
    <row r="479" spans="2:7" ht="56.5" x14ac:dyDescent="0.35">
      <c r="B479" s="27" t="s">
        <v>243</v>
      </c>
      <c r="C479" s="310" t="s">
        <v>37</v>
      </c>
      <c r="D479" s="728">
        <v>83428.600000000006</v>
      </c>
      <c r="E479" s="725" t="s">
        <v>88</v>
      </c>
      <c r="F479" s="725" t="s">
        <v>110</v>
      </c>
      <c r="G479" s="725" t="s">
        <v>242</v>
      </c>
    </row>
    <row r="480" spans="2:7" x14ac:dyDescent="0.35">
      <c r="B480" s="27" t="s">
        <v>244</v>
      </c>
      <c r="C480" s="310" t="s">
        <v>8</v>
      </c>
      <c r="D480" s="728">
        <v>230433.8</v>
      </c>
      <c r="E480" s="725" t="s">
        <v>88</v>
      </c>
      <c r="F480" s="725" t="s">
        <v>110</v>
      </c>
      <c r="G480" s="725" t="s">
        <v>242</v>
      </c>
    </row>
    <row r="481" spans="2:7" ht="56.5" x14ac:dyDescent="0.35">
      <c r="B481" s="27" t="s">
        <v>245</v>
      </c>
      <c r="C481" s="310" t="s">
        <v>37</v>
      </c>
      <c r="D481" s="728">
        <v>105280.45</v>
      </c>
      <c r="E481" s="725" t="s">
        <v>88</v>
      </c>
      <c r="F481" s="725" t="s">
        <v>110</v>
      </c>
      <c r="G481" s="725" t="s">
        <v>242</v>
      </c>
    </row>
    <row r="482" spans="2:7" x14ac:dyDescent="0.35">
      <c r="B482" s="27" t="s">
        <v>246</v>
      </c>
      <c r="C482" s="310" t="s">
        <v>8</v>
      </c>
      <c r="D482" s="728">
        <v>228348.3</v>
      </c>
      <c r="E482" s="725" t="s">
        <v>88</v>
      </c>
      <c r="F482" s="725" t="s">
        <v>110</v>
      </c>
      <c r="G482" s="725" t="s">
        <v>242</v>
      </c>
    </row>
    <row r="483" spans="2:7" ht="28.5" x14ac:dyDescent="0.35">
      <c r="B483" s="298" t="s">
        <v>90</v>
      </c>
      <c r="C483" s="26"/>
      <c r="D483" s="724">
        <v>14464.588850319933</v>
      </c>
      <c r="E483" s="725" t="s">
        <v>111</v>
      </c>
      <c r="F483" s="725" t="s">
        <v>110</v>
      </c>
      <c r="G483" s="725" t="s">
        <v>242</v>
      </c>
    </row>
    <row r="484" spans="2:7" ht="56.5" x14ac:dyDescent="0.35">
      <c r="B484" s="27" t="s">
        <v>243</v>
      </c>
      <c r="C484" s="310" t="s">
        <v>37</v>
      </c>
      <c r="D484" s="728">
        <v>59584.38</v>
      </c>
      <c r="E484" s="725" t="s">
        <v>111</v>
      </c>
      <c r="F484" s="725" t="s">
        <v>110</v>
      </c>
      <c r="G484" s="725" t="s">
        <v>242</v>
      </c>
    </row>
    <row r="485" spans="2:7" x14ac:dyDescent="0.35">
      <c r="B485" s="27" t="s">
        <v>244</v>
      </c>
      <c r="C485" s="310" t="s">
        <v>8</v>
      </c>
      <c r="D485" s="728">
        <v>79413.55</v>
      </c>
      <c r="E485" s="725" t="s">
        <v>111</v>
      </c>
      <c r="F485" s="725" t="s">
        <v>110</v>
      </c>
      <c r="G485" s="725" t="s">
        <v>242</v>
      </c>
    </row>
    <row r="486" spans="2:7" ht="56.5" x14ac:dyDescent="0.35">
      <c r="B486" s="27" t="s">
        <v>245</v>
      </c>
      <c r="C486" s="310" t="s">
        <v>37</v>
      </c>
      <c r="D486" s="728">
        <v>69655.070000000007</v>
      </c>
      <c r="E486" s="725" t="s">
        <v>111</v>
      </c>
      <c r="F486" s="725" t="s">
        <v>110</v>
      </c>
      <c r="G486" s="725" t="s">
        <v>242</v>
      </c>
    </row>
    <row r="487" spans="2:7" x14ac:dyDescent="0.35">
      <c r="B487" s="27" t="s">
        <v>246</v>
      </c>
      <c r="C487" s="310" t="s">
        <v>8</v>
      </c>
      <c r="D487" s="728">
        <v>74701.328999999998</v>
      </c>
      <c r="E487" s="725" t="s">
        <v>111</v>
      </c>
      <c r="F487" s="725" t="s">
        <v>110</v>
      </c>
      <c r="G487" s="725" t="s">
        <v>242</v>
      </c>
    </row>
    <row r="488" spans="2:7" ht="42" x14ac:dyDescent="0.35">
      <c r="B488" s="297" t="s">
        <v>87</v>
      </c>
      <c r="C488" s="64"/>
      <c r="D488" s="724">
        <v>-19837.667199999989</v>
      </c>
      <c r="E488" s="725" t="s">
        <v>88</v>
      </c>
      <c r="F488" s="725" t="s">
        <v>110</v>
      </c>
      <c r="G488" s="725" t="s">
        <v>247</v>
      </c>
    </row>
    <row r="489" spans="2:7" x14ac:dyDescent="0.35">
      <c r="B489" s="752" t="s">
        <v>12</v>
      </c>
      <c r="C489" s="753" t="s">
        <v>6</v>
      </c>
      <c r="D489" s="728">
        <v>58</v>
      </c>
      <c r="E489" s="725" t="s">
        <v>88</v>
      </c>
      <c r="F489" s="725" t="s">
        <v>110</v>
      </c>
      <c r="G489" s="725" t="s">
        <v>247</v>
      </c>
    </row>
    <row r="490" spans="2:7" x14ac:dyDescent="0.35">
      <c r="B490" s="754" t="s">
        <v>50</v>
      </c>
      <c r="C490" s="753" t="s">
        <v>6</v>
      </c>
      <c r="D490" s="728">
        <v>27827</v>
      </c>
      <c r="E490" s="725" t="s">
        <v>88</v>
      </c>
      <c r="F490" s="725" t="s">
        <v>110</v>
      </c>
      <c r="G490" s="725" t="s">
        <v>247</v>
      </c>
    </row>
    <row r="491" spans="2:7" x14ac:dyDescent="0.35">
      <c r="B491" s="754" t="s">
        <v>51</v>
      </c>
      <c r="C491" s="753" t="s">
        <v>6</v>
      </c>
      <c r="D491" s="728">
        <v>26367</v>
      </c>
      <c r="E491" s="725" t="s">
        <v>88</v>
      </c>
      <c r="F491" s="725" t="s">
        <v>110</v>
      </c>
      <c r="G491" s="725" t="s">
        <v>247</v>
      </c>
    </row>
    <row r="492" spans="2:7" x14ac:dyDescent="0.35">
      <c r="B492" s="755" t="s">
        <v>46</v>
      </c>
      <c r="C492" s="753" t="s">
        <v>6</v>
      </c>
      <c r="D492" s="728"/>
      <c r="E492" s="725" t="s">
        <v>88</v>
      </c>
      <c r="F492" s="725" t="s">
        <v>110</v>
      </c>
      <c r="G492" s="725" t="s">
        <v>247</v>
      </c>
    </row>
    <row r="493" spans="2:7" x14ac:dyDescent="0.35">
      <c r="B493" s="755" t="s">
        <v>147</v>
      </c>
      <c r="C493" s="753" t="s">
        <v>6</v>
      </c>
      <c r="D493" s="728"/>
      <c r="E493" s="725" t="s">
        <v>88</v>
      </c>
      <c r="F493" s="725" t="s">
        <v>110</v>
      </c>
      <c r="G493" s="725" t="s">
        <v>247</v>
      </c>
    </row>
    <row r="494" spans="2:7" x14ac:dyDescent="0.35">
      <c r="B494" s="755" t="s">
        <v>47</v>
      </c>
      <c r="C494" s="753" t="s">
        <v>6</v>
      </c>
      <c r="D494" s="728">
        <v>1460</v>
      </c>
      <c r="E494" s="725" t="s">
        <v>88</v>
      </c>
      <c r="F494" s="725" t="s">
        <v>110</v>
      </c>
      <c r="G494" s="725" t="s">
        <v>247</v>
      </c>
    </row>
    <row r="495" spans="2:7" x14ac:dyDescent="0.35">
      <c r="B495" s="754" t="s">
        <v>44</v>
      </c>
      <c r="C495" s="756" t="s">
        <v>8</v>
      </c>
      <c r="D495" s="728">
        <v>236012.5</v>
      </c>
      <c r="E495" s="725" t="s">
        <v>88</v>
      </c>
      <c r="F495" s="725" t="s">
        <v>110</v>
      </c>
      <c r="G495" s="725" t="s">
        <v>247</v>
      </c>
    </row>
    <row r="496" spans="2:7" x14ac:dyDescent="0.35">
      <c r="B496" s="754" t="s">
        <v>52</v>
      </c>
      <c r="C496" s="756" t="s">
        <v>8</v>
      </c>
      <c r="D496" s="728">
        <v>224792.1</v>
      </c>
      <c r="E496" s="725" t="s">
        <v>88</v>
      </c>
      <c r="F496" s="725" t="s">
        <v>110</v>
      </c>
      <c r="G496" s="725" t="s">
        <v>247</v>
      </c>
    </row>
    <row r="497" spans="2:7" x14ac:dyDescent="0.35">
      <c r="B497" s="754" t="s">
        <v>148</v>
      </c>
      <c r="C497" s="756" t="s">
        <v>8</v>
      </c>
      <c r="D497" s="728"/>
      <c r="E497" s="725" t="s">
        <v>88</v>
      </c>
      <c r="F497" s="725" t="s">
        <v>110</v>
      </c>
      <c r="G497" s="725" t="s">
        <v>247</v>
      </c>
    </row>
    <row r="498" spans="2:7" x14ac:dyDescent="0.35">
      <c r="B498" s="757" t="s">
        <v>48</v>
      </c>
      <c r="C498" s="756" t="s">
        <v>8</v>
      </c>
      <c r="D498" s="728"/>
      <c r="E498" s="725" t="s">
        <v>88</v>
      </c>
      <c r="F498" s="725" t="s">
        <v>110</v>
      </c>
      <c r="G498" s="725" t="s">
        <v>247</v>
      </c>
    </row>
    <row r="499" spans="2:7" x14ac:dyDescent="0.35">
      <c r="B499" s="757" t="s">
        <v>49</v>
      </c>
      <c r="C499" s="756" t="s">
        <v>8</v>
      </c>
      <c r="D499" s="728">
        <v>11293.6</v>
      </c>
      <c r="E499" s="725" t="s">
        <v>88</v>
      </c>
      <c r="F499" s="725" t="s">
        <v>110</v>
      </c>
      <c r="G499" s="725" t="s">
        <v>247</v>
      </c>
    </row>
    <row r="500" spans="2:7" x14ac:dyDescent="0.35">
      <c r="B500" s="757" t="s">
        <v>149</v>
      </c>
      <c r="C500" s="758"/>
      <c r="D500" s="728">
        <v>73.2</v>
      </c>
      <c r="E500" s="725" t="s">
        <v>88</v>
      </c>
      <c r="F500" s="725" t="s">
        <v>110</v>
      </c>
      <c r="G500" s="725" t="s">
        <v>247</v>
      </c>
    </row>
    <row r="501" spans="2:7" x14ac:dyDescent="0.35">
      <c r="B501" s="754" t="s">
        <v>45</v>
      </c>
      <c r="C501" s="759" t="s">
        <v>9</v>
      </c>
      <c r="D501" s="728">
        <v>1.768</v>
      </c>
      <c r="E501" s="725" t="s">
        <v>88</v>
      </c>
      <c r="F501" s="725" t="s">
        <v>110</v>
      </c>
      <c r="G501" s="725" t="s">
        <v>247</v>
      </c>
    </row>
    <row r="502" spans="2:7" ht="42" x14ac:dyDescent="0.35">
      <c r="B502" s="297" t="s">
        <v>87</v>
      </c>
      <c r="C502" s="64"/>
      <c r="D502" s="724">
        <v>-2664.9439650000045</v>
      </c>
      <c r="E502" s="725" t="s">
        <v>111</v>
      </c>
      <c r="F502" s="725" t="s">
        <v>110</v>
      </c>
      <c r="G502" s="725" t="s">
        <v>247</v>
      </c>
    </row>
    <row r="503" spans="2:7" x14ac:dyDescent="0.35">
      <c r="B503" s="752" t="s">
        <v>12</v>
      </c>
      <c r="C503" s="753" t="s">
        <v>6</v>
      </c>
      <c r="D503" s="728">
        <v>42</v>
      </c>
      <c r="E503" s="725" t="s">
        <v>111</v>
      </c>
      <c r="F503" s="725" t="s">
        <v>110</v>
      </c>
      <c r="G503" s="725" t="s">
        <v>247</v>
      </c>
    </row>
    <row r="504" spans="2:7" x14ac:dyDescent="0.35">
      <c r="B504" s="754" t="s">
        <v>50</v>
      </c>
      <c r="C504" s="753" t="s">
        <v>6</v>
      </c>
      <c r="D504" s="728">
        <v>10586</v>
      </c>
      <c r="E504" s="725" t="s">
        <v>111</v>
      </c>
      <c r="F504" s="725" t="s">
        <v>110</v>
      </c>
      <c r="G504" s="725" t="s">
        <v>247</v>
      </c>
    </row>
    <row r="505" spans="2:7" x14ac:dyDescent="0.35">
      <c r="B505" s="754" t="s">
        <v>51</v>
      </c>
      <c r="C505" s="753" t="s">
        <v>6</v>
      </c>
      <c r="D505" s="728">
        <v>10486</v>
      </c>
      <c r="E505" s="725" t="s">
        <v>111</v>
      </c>
      <c r="F505" s="725" t="s">
        <v>110</v>
      </c>
      <c r="G505" s="725" t="s">
        <v>247</v>
      </c>
    </row>
    <row r="506" spans="2:7" x14ac:dyDescent="0.35">
      <c r="B506" s="755" t="s">
        <v>46</v>
      </c>
      <c r="C506" s="753" t="s">
        <v>6</v>
      </c>
      <c r="D506" s="728"/>
      <c r="E506" s="725" t="s">
        <v>111</v>
      </c>
      <c r="F506" s="725" t="s">
        <v>110</v>
      </c>
      <c r="G506" s="725" t="s">
        <v>247</v>
      </c>
    </row>
    <row r="507" spans="2:7" x14ac:dyDescent="0.35">
      <c r="B507" s="755" t="s">
        <v>147</v>
      </c>
      <c r="C507" s="753" t="s">
        <v>6</v>
      </c>
      <c r="D507" s="728"/>
      <c r="E507" s="725" t="s">
        <v>111</v>
      </c>
      <c r="F507" s="725" t="s">
        <v>110</v>
      </c>
      <c r="G507" s="725" t="s">
        <v>247</v>
      </c>
    </row>
    <row r="508" spans="2:7" x14ac:dyDescent="0.35">
      <c r="B508" s="755" t="s">
        <v>47</v>
      </c>
      <c r="C508" s="753" t="s">
        <v>6</v>
      </c>
      <c r="D508" s="728">
        <v>100</v>
      </c>
      <c r="E508" s="725" t="s">
        <v>111</v>
      </c>
      <c r="F508" s="725" t="s">
        <v>110</v>
      </c>
      <c r="G508" s="725" t="s">
        <v>247</v>
      </c>
    </row>
    <row r="509" spans="2:7" x14ac:dyDescent="0.35">
      <c r="B509" s="754" t="s">
        <v>44</v>
      </c>
      <c r="C509" s="756" t="s">
        <v>8</v>
      </c>
      <c r="D509" s="728">
        <v>81734.512499999997</v>
      </c>
      <c r="E509" s="725" t="s">
        <v>111</v>
      </c>
      <c r="F509" s="725" t="s">
        <v>110</v>
      </c>
      <c r="G509" s="725" t="s">
        <v>247</v>
      </c>
    </row>
    <row r="510" spans="2:7" x14ac:dyDescent="0.35">
      <c r="B510" s="754" t="s">
        <v>52</v>
      </c>
      <c r="C510" s="756" t="s">
        <v>8</v>
      </c>
      <c r="D510" s="728">
        <v>81050.667499999996</v>
      </c>
      <c r="E510" s="725" t="s">
        <v>111</v>
      </c>
      <c r="F510" s="725" t="s">
        <v>110</v>
      </c>
      <c r="G510" s="725" t="s">
        <v>247</v>
      </c>
    </row>
    <row r="511" spans="2:7" x14ac:dyDescent="0.35">
      <c r="B511" s="754" t="s">
        <v>148</v>
      </c>
      <c r="C511" s="756" t="s">
        <v>8</v>
      </c>
      <c r="D511" s="728"/>
      <c r="E511" s="725" t="s">
        <v>111</v>
      </c>
      <c r="F511" s="725" t="s">
        <v>110</v>
      </c>
      <c r="G511" s="725" t="s">
        <v>247</v>
      </c>
    </row>
    <row r="512" spans="2:7" x14ac:dyDescent="0.35">
      <c r="B512" s="757" t="s">
        <v>48</v>
      </c>
      <c r="C512" s="756" t="s">
        <v>8</v>
      </c>
      <c r="D512" s="728"/>
      <c r="E512" s="725" t="s">
        <v>111</v>
      </c>
      <c r="F512" s="725" t="s">
        <v>110</v>
      </c>
      <c r="G512" s="725" t="s">
        <v>247</v>
      </c>
    </row>
    <row r="513" spans="2:7" x14ac:dyDescent="0.35">
      <c r="B513" s="757" t="s">
        <v>49</v>
      </c>
      <c r="C513" s="756" t="s">
        <v>8</v>
      </c>
      <c r="D513" s="728">
        <v>683.84500000000116</v>
      </c>
      <c r="E513" s="725" t="s">
        <v>111</v>
      </c>
      <c r="F513" s="725" t="s">
        <v>110</v>
      </c>
      <c r="G513" s="725" t="s">
        <v>247</v>
      </c>
    </row>
    <row r="514" spans="2:7" x14ac:dyDescent="0.35">
      <c r="B514" s="757" t="s">
        <v>149</v>
      </c>
      <c r="C514" s="758"/>
      <c r="D514" s="728"/>
      <c r="E514" s="725" t="s">
        <v>111</v>
      </c>
      <c r="F514" s="725" t="s">
        <v>110</v>
      </c>
      <c r="G514" s="725" t="s">
        <v>247</v>
      </c>
    </row>
    <row r="515" spans="2:7" x14ac:dyDescent="0.35">
      <c r="B515" s="754" t="s">
        <v>45</v>
      </c>
      <c r="C515" s="759" t="s">
        <v>9</v>
      </c>
      <c r="D515" s="728">
        <v>3.8969999999999998</v>
      </c>
      <c r="E515" s="725" t="s">
        <v>111</v>
      </c>
      <c r="F515" s="725" t="s">
        <v>110</v>
      </c>
      <c r="G515" s="725" t="s">
        <v>247</v>
      </c>
    </row>
    <row r="516" spans="2:7" ht="56.5" x14ac:dyDescent="0.35">
      <c r="B516" s="32" t="s">
        <v>89</v>
      </c>
      <c r="C516" s="66"/>
      <c r="D516" s="724">
        <v>1951.5669834999999</v>
      </c>
      <c r="E516" s="725" t="s">
        <v>88</v>
      </c>
      <c r="F516" s="725" t="s">
        <v>110</v>
      </c>
      <c r="G516" s="725" t="s">
        <v>247</v>
      </c>
    </row>
    <row r="517" spans="2:7" ht="28.5" x14ac:dyDescent="0.35">
      <c r="B517" s="760" t="s">
        <v>41</v>
      </c>
      <c r="C517" s="761" t="s">
        <v>22</v>
      </c>
      <c r="D517" s="728"/>
      <c r="E517" s="725" t="s">
        <v>88</v>
      </c>
      <c r="F517" s="725" t="s">
        <v>110</v>
      </c>
      <c r="G517" s="725" t="s">
        <v>247</v>
      </c>
    </row>
    <row r="518" spans="2:7" ht="28" x14ac:dyDescent="0.35">
      <c r="B518" s="762" t="s">
        <v>214</v>
      </c>
      <c r="C518" s="761" t="s">
        <v>22</v>
      </c>
      <c r="D518" s="728"/>
      <c r="E518" s="725" t="s">
        <v>88</v>
      </c>
      <c r="F518" s="725" t="s">
        <v>110</v>
      </c>
      <c r="G518" s="725" t="s">
        <v>247</v>
      </c>
    </row>
    <row r="519" spans="2:7" ht="28" x14ac:dyDescent="0.35">
      <c r="B519" s="762" t="s">
        <v>215</v>
      </c>
      <c r="C519" s="761" t="s">
        <v>22</v>
      </c>
      <c r="D519" s="728"/>
      <c r="E519" s="725" t="s">
        <v>88</v>
      </c>
      <c r="F519" s="725" t="s">
        <v>110</v>
      </c>
      <c r="G519" s="725" t="s">
        <v>247</v>
      </c>
    </row>
    <row r="520" spans="2:7" ht="28" x14ac:dyDescent="0.35">
      <c r="B520" s="762" t="s">
        <v>216</v>
      </c>
      <c r="C520" s="761" t="s">
        <v>22</v>
      </c>
      <c r="D520" s="728"/>
      <c r="E520" s="725" t="s">
        <v>88</v>
      </c>
      <c r="F520" s="725" t="s">
        <v>110</v>
      </c>
      <c r="G520" s="725" t="s">
        <v>247</v>
      </c>
    </row>
    <row r="521" spans="2:7" ht="28" x14ac:dyDescent="0.35">
      <c r="B521" s="763" t="s">
        <v>17</v>
      </c>
      <c r="C521" s="761" t="s">
        <v>22</v>
      </c>
      <c r="D521" s="728">
        <v>10</v>
      </c>
      <c r="E521" s="725" t="s">
        <v>88</v>
      </c>
      <c r="F521" s="725" t="s">
        <v>110</v>
      </c>
      <c r="G521" s="725" t="s">
        <v>247</v>
      </c>
    </row>
    <row r="522" spans="2:7" ht="28" x14ac:dyDescent="0.35">
      <c r="B522" s="762" t="s">
        <v>75</v>
      </c>
      <c r="C522" s="761" t="s">
        <v>22</v>
      </c>
      <c r="D522" s="728">
        <v>4850</v>
      </c>
      <c r="E522" s="725" t="s">
        <v>88</v>
      </c>
      <c r="F522" s="725" t="s">
        <v>110</v>
      </c>
      <c r="G522" s="725" t="s">
        <v>247</v>
      </c>
    </row>
    <row r="523" spans="2:7" ht="28" x14ac:dyDescent="0.35">
      <c r="B523" s="763" t="s">
        <v>20</v>
      </c>
      <c r="C523" s="761" t="s">
        <v>22</v>
      </c>
      <c r="D523" s="728"/>
      <c r="E523" s="725" t="s">
        <v>88</v>
      </c>
      <c r="F523" s="725" t="s">
        <v>110</v>
      </c>
      <c r="G523" s="725" t="s">
        <v>247</v>
      </c>
    </row>
    <row r="524" spans="2:7" ht="28" x14ac:dyDescent="0.35">
      <c r="B524" s="762" t="s">
        <v>217</v>
      </c>
      <c r="C524" s="761" t="s">
        <v>22</v>
      </c>
      <c r="D524" s="728">
        <v>350</v>
      </c>
      <c r="E524" s="725" t="s">
        <v>88</v>
      </c>
      <c r="F524" s="725" t="s">
        <v>110</v>
      </c>
      <c r="G524" s="725" t="s">
        <v>247</v>
      </c>
    </row>
    <row r="525" spans="2:7" x14ac:dyDescent="0.35">
      <c r="B525" s="762" t="s">
        <v>69</v>
      </c>
      <c r="C525" s="764"/>
      <c r="D525" s="728">
        <v>31</v>
      </c>
      <c r="E525" s="725" t="s">
        <v>88</v>
      </c>
      <c r="F525" s="725" t="s">
        <v>110</v>
      </c>
      <c r="G525" s="725" t="s">
        <v>247</v>
      </c>
    </row>
    <row r="526" spans="2:7" ht="28.5" x14ac:dyDescent="0.35">
      <c r="B526" s="760" t="s">
        <v>42</v>
      </c>
      <c r="C526" s="761" t="s">
        <v>33</v>
      </c>
      <c r="D526" s="728"/>
      <c r="E526" s="725" t="s">
        <v>88</v>
      </c>
      <c r="F526" s="725" t="s">
        <v>110</v>
      </c>
      <c r="G526" s="725" t="s">
        <v>247</v>
      </c>
    </row>
    <row r="527" spans="2:7" x14ac:dyDescent="0.35">
      <c r="B527" s="762" t="s">
        <v>0</v>
      </c>
      <c r="C527" s="761" t="s">
        <v>33</v>
      </c>
      <c r="D527" s="728"/>
      <c r="E527" s="725" t="s">
        <v>88</v>
      </c>
      <c r="F527" s="725" t="s">
        <v>110</v>
      </c>
      <c r="G527" s="725" t="s">
        <v>247</v>
      </c>
    </row>
    <row r="528" spans="2:7" x14ac:dyDescent="0.35">
      <c r="B528" s="762" t="s">
        <v>218</v>
      </c>
      <c r="C528" s="761" t="s">
        <v>33</v>
      </c>
      <c r="D528" s="728"/>
      <c r="E528" s="725" t="s">
        <v>88</v>
      </c>
      <c r="F528" s="725" t="s">
        <v>110</v>
      </c>
      <c r="G528" s="725" t="s">
        <v>247</v>
      </c>
    </row>
    <row r="529" spans="2:7" x14ac:dyDescent="0.35">
      <c r="B529" s="762" t="s">
        <v>219</v>
      </c>
      <c r="C529" s="761" t="s">
        <v>33</v>
      </c>
      <c r="D529" s="728"/>
      <c r="E529" s="725" t="s">
        <v>88</v>
      </c>
      <c r="F529" s="725" t="s">
        <v>110</v>
      </c>
      <c r="G529" s="725" t="s">
        <v>247</v>
      </c>
    </row>
    <row r="530" spans="2:7" x14ac:dyDescent="0.35">
      <c r="B530" s="763" t="s">
        <v>17</v>
      </c>
      <c r="C530" s="761" t="s">
        <v>33</v>
      </c>
      <c r="D530" s="728">
        <v>3.504</v>
      </c>
      <c r="E530" s="725" t="s">
        <v>88</v>
      </c>
      <c r="F530" s="725" t="s">
        <v>110</v>
      </c>
      <c r="G530" s="725" t="s">
        <v>247</v>
      </c>
    </row>
    <row r="531" spans="2:7" ht="28.5" x14ac:dyDescent="0.35">
      <c r="B531" s="763" t="s">
        <v>19</v>
      </c>
      <c r="C531" s="761" t="s">
        <v>33</v>
      </c>
      <c r="D531" s="728">
        <v>0.05</v>
      </c>
      <c r="E531" s="725" t="s">
        <v>88</v>
      </c>
      <c r="F531" s="725" t="s">
        <v>110</v>
      </c>
      <c r="G531" s="725" t="s">
        <v>247</v>
      </c>
    </row>
    <row r="532" spans="2:7" ht="28.5" x14ac:dyDescent="0.35">
      <c r="B532" s="763" t="s">
        <v>21</v>
      </c>
      <c r="C532" s="761" t="s">
        <v>33</v>
      </c>
      <c r="D532" s="728"/>
      <c r="E532" s="725" t="s">
        <v>88</v>
      </c>
      <c r="F532" s="725" t="s">
        <v>110</v>
      </c>
      <c r="G532" s="725" t="s">
        <v>247</v>
      </c>
    </row>
    <row r="533" spans="2:7" x14ac:dyDescent="0.35">
      <c r="B533" s="762" t="s">
        <v>220</v>
      </c>
      <c r="C533" s="761" t="s">
        <v>33</v>
      </c>
      <c r="D533" s="728">
        <v>0.26446280999999999</v>
      </c>
      <c r="E533" s="725" t="s">
        <v>88</v>
      </c>
      <c r="F533" s="725" t="s">
        <v>110</v>
      </c>
      <c r="G533" s="725" t="s">
        <v>247</v>
      </c>
    </row>
    <row r="534" spans="2:7" x14ac:dyDescent="0.35">
      <c r="B534" s="762" t="s">
        <v>76</v>
      </c>
      <c r="C534" s="764"/>
      <c r="D534" s="728">
        <v>51.015000000000001</v>
      </c>
      <c r="E534" s="725" t="s">
        <v>88</v>
      </c>
      <c r="F534" s="725" t="s">
        <v>110</v>
      </c>
      <c r="G534" s="725" t="s">
        <v>247</v>
      </c>
    </row>
    <row r="535" spans="2:7" ht="56.5" x14ac:dyDescent="0.35">
      <c r="B535" s="32" t="s">
        <v>89</v>
      </c>
      <c r="C535" s="66"/>
      <c r="D535" s="724">
        <v>263.1094215</v>
      </c>
      <c r="E535" s="725" t="s">
        <v>111</v>
      </c>
      <c r="F535" s="725" t="s">
        <v>110</v>
      </c>
      <c r="G535" s="725" t="s">
        <v>247</v>
      </c>
    </row>
    <row r="536" spans="2:7" ht="28.5" x14ac:dyDescent="0.35">
      <c r="B536" s="760" t="s">
        <v>41</v>
      </c>
      <c r="C536" s="761" t="s">
        <v>22</v>
      </c>
      <c r="D536" s="728"/>
      <c r="E536" s="725" t="s">
        <v>111</v>
      </c>
      <c r="F536" s="725" t="s">
        <v>110</v>
      </c>
      <c r="G536" s="725" t="s">
        <v>247</v>
      </c>
    </row>
    <row r="537" spans="2:7" ht="28" x14ac:dyDescent="0.35">
      <c r="B537" s="762" t="s">
        <v>214</v>
      </c>
      <c r="C537" s="761" t="s">
        <v>22</v>
      </c>
      <c r="D537" s="728">
        <v>15</v>
      </c>
      <c r="E537" s="725" t="s">
        <v>111</v>
      </c>
      <c r="F537" s="725" t="s">
        <v>110</v>
      </c>
      <c r="G537" s="725" t="s">
        <v>247</v>
      </c>
    </row>
    <row r="538" spans="2:7" ht="28" x14ac:dyDescent="0.35">
      <c r="B538" s="762" t="s">
        <v>215</v>
      </c>
      <c r="C538" s="761" t="s">
        <v>22</v>
      </c>
      <c r="D538" s="728"/>
      <c r="E538" s="725" t="s">
        <v>111</v>
      </c>
      <c r="F538" s="725" t="s">
        <v>110</v>
      </c>
      <c r="G538" s="725" t="s">
        <v>247</v>
      </c>
    </row>
    <row r="539" spans="2:7" ht="28" x14ac:dyDescent="0.35">
      <c r="B539" s="762" t="s">
        <v>216</v>
      </c>
      <c r="C539" s="761" t="s">
        <v>22</v>
      </c>
      <c r="D539" s="728"/>
      <c r="E539" s="725" t="s">
        <v>111</v>
      </c>
      <c r="F539" s="725" t="s">
        <v>110</v>
      </c>
      <c r="G539" s="725" t="s">
        <v>247</v>
      </c>
    </row>
    <row r="540" spans="2:7" ht="28" x14ac:dyDescent="0.35">
      <c r="B540" s="763" t="s">
        <v>17</v>
      </c>
      <c r="C540" s="761" t="s">
        <v>22</v>
      </c>
      <c r="D540" s="728">
        <v>15</v>
      </c>
      <c r="E540" s="725" t="s">
        <v>111</v>
      </c>
      <c r="F540" s="725" t="s">
        <v>110</v>
      </c>
      <c r="G540" s="725" t="s">
        <v>247</v>
      </c>
    </row>
    <row r="541" spans="2:7" ht="28" x14ac:dyDescent="0.35">
      <c r="B541" s="762" t="s">
        <v>75</v>
      </c>
      <c r="C541" s="761" t="s">
        <v>22</v>
      </c>
      <c r="D541" s="728">
        <v>2577.6</v>
      </c>
      <c r="E541" s="725" t="s">
        <v>111</v>
      </c>
      <c r="F541" s="725" t="s">
        <v>110</v>
      </c>
      <c r="G541" s="725" t="s">
        <v>247</v>
      </c>
    </row>
    <row r="542" spans="2:7" ht="28" x14ac:dyDescent="0.35">
      <c r="B542" s="763" t="s">
        <v>20</v>
      </c>
      <c r="C542" s="761" t="s">
        <v>22</v>
      </c>
      <c r="D542" s="728"/>
      <c r="E542" s="725" t="s">
        <v>111</v>
      </c>
      <c r="F542" s="725" t="s">
        <v>110</v>
      </c>
      <c r="G542" s="725" t="s">
        <v>247</v>
      </c>
    </row>
    <row r="543" spans="2:7" ht="28" x14ac:dyDescent="0.35">
      <c r="B543" s="762" t="s">
        <v>217</v>
      </c>
      <c r="C543" s="761" t="s">
        <v>22</v>
      </c>
      <c r="D543" s="728">
        <v>150</v>
      </c>
      <c r="E543" s="725" t="s">
        <v>111</v>
      </c>
      <c r="F543" s="725" t="s">
        <v>110</v>
      </c>
      <c r="G543" s="725" t="s">
        <v>247</v>
      </c>
    </row>
    <row r="544" spans="2:7" x14ac:dyDescent="0.35">
      <c r="B544" s="762" t="s">
        <v>69</v>
      </c>
      <c r="C544" s="764"/>
      <c r="D544" s="728"/>
      <c r="E544" s="725" t="s">
        <v>111</v>
      </c>
      <c r="F544" s="725" t="s">
        <v>110</v>
      </c>
      <c r="G544" s="725" t="s">
        <v>247</v>
      </c>
    </row>
    <row r="545" spans="2:7" ht="28.5" x14ac:dyDescent="0.35">
      <c r="B545" s="760" t="s">
        <v>42</v>
      </c>
      <c r="C545" s="761" t="s">
        <v>33</v>
      </c>
      <c r="D545" s="728"/>
      <c r="E545" s="725" t="s">
        <v>111</v>
      </c>
      <c r="F545" s="725" t="s">
        <v>110</v>
      </c>
      <c r="G545" s="725" t="s">
        <v>247</v>
      </c>
    </row>
    <row r="546" spans="2:7" x14ac:dyDescent="0.35">
      <c r="B546" s="762" t="s">
        <v>0</v>
      </c>
      <c r="C546" s="761" t="s">
        <v>33</v>
      </c>
      <c r="D546" s="728">
        <v>2.8</v>
      </c>
      <c r="E546" s="725" t="s">
        <v>111</v>
      </c>
      <c r="F546" s="725" t="s">
        <v>110</v>
      </c>
      <c r="G546" s="725" t="s">
        <v>247</v>
      </c>
    </row>
    <row r="547" spans="2:7" x14ac:dyDescent="0.35">
      <c r="B547" s="762" t="s">
        <v>218</v>
      </c>
      <c r="C547" s="761" t="s">
        <v>33</v>
      </c>
      <c r="D547" s="728"/>
      <c r="E547" s="725" t="s">
        <v>111</v>
      </c>
      <c r="F547" s="725" t="s">
        <v>110</v>
      </c>
      <c r="G547" s="725" t="s">
        <v>247</v>
      </c>
    </row>
    <row r="548" spans="2:7" x14ac:dyDescent="0.35">
      <c r="B548" s="762" t="s">
        <v>219</v>
      </c>
      <c r="C548" s="761" t="s">
        <v>33</v>
      </c>
      <c r="D548" s="728"/>
      <c r="E548" s="725" t="s">
        <v>111</v>
      </c>
      <c r="F548" s="725" t="s">
        <v>110</v>
      </c>
      <c r="G548" s="725" t="s">
        <v>247</v>
      </c>
    </row>
    <row r="549" spans="2:7" x14ac:dyDescent="0.35">
      <c r="B549" s="763" t="s">
        <v>17</v>
      </c>
      <c r="C549" s="761" t="s">
        <v>33</v>
      </c>
      <c r="D549" s="728">
        <v>3.504</v>
      </c>
      <c r="E549" s="725" t="s">
        <v>111</v>
      </c>
      <c r="F549" s="725" t="s">
        <v>110</v>
      </c>
      <c r="G549" s="725" t="s">
        <v>247</v>
      </c>
    </row>
    <row r="550" spans="2:7" ht="28.5" x14ac:dyDescent="0.35">
      <c r="B550" s="763" t="s">
        <v>19</v>
      </c>
      <c r="C550" s="761" t="s">
        <v>33</v>
      </c>
      <c r="D550" s="728">
        <v>0.05</v>
      </c>
      <c r="E550" s="725" t="s">
        <v>111</v>
      </c>
      <c r="F550" s="725" t="s">
        <v>110</v>
      </c>
      <c r="G550" s="725" t="s">
        <v>247</v>
      </c>
    </row>
    <row r="551" spans="2:7" ht="28.5" x14ac:dyDescent="0.35">
      <c r="B551" s="763" t="s">
        <v>21</v>
      </c>
      <c r="C551" s="761" t="s">
        <v>33</v>
      </c>
      <c r="D551" s="728"/>
      <c r="E551" s="725" t="s">
        <v>111</v>
      </c>
      <c r="F551" s="725" t="s">
        <v>110</v>
      </c>
      <c r="G551" s="725" t="s">
        <v>247</v>
      </c>
    </row>
    <row r="552" spans="2:7" x14ac:dyDescent="0.35">
      <c r="B552" s="762" t="s">
        <v>220</v>
      </c>
      <c r="C552" s="761" t="s">
        <v>33</v>
      </c>
      <c r="D552" s="728">
        <v>0.26446280999999999</v>
      </c>
      <c r="E552" s="725" t="s">
        <v>111</v>
      </c>
      <c r="F552" s="725" t="s">
        <v>110</v>
      </c>
      <c r="G552" s="725" t="s">
        <v>247</v>
      </c>
    </row>
    <row r="553" spans="2:7" x14ac:dyDescent="0.35">
      <c r="B553" s="762" t="s">
        <v>76</v>
      </c>
      <c r="C553" s="764"/>
      <c r="D553" s="728"/>
      <c r="E553" s="725" t="s">
        <v>111</v>
      </c>
      <c r="F553" s="725" t="s">
        <v>110</v>
      </c>
      <c r="G553" s="725" t="s">
        <v>247</v>
      </c>
    </row>
    <row r="554" spans="2:7" ht="28.5" x14ac:dyDescent="0.35">
      <c r="B554" s="298" t="s">
        <v>90</v>
      </c>
      <c r="C554" s="26"/>
      <c r="D554" s="724">
        <v>24980.847711878083</v>
      </c>
      <c r="E554" s="725" t="s">
        <v>88</v>
      </c>
      <c r="F554" s="725" t="s">
        <v>110</v>
      </c>
      <c r="G554" s="725" t="s">
        <v>247</v>
      </c>
    </row>
    <row r="555" spans="2:7" ht="56.5" x14ac:dyDescent="0.35">
      <c r="B555" s="27" t="s">
        <v>248</v>
      </c>
      <c r="C555" s="310" t="s">
        <v>37</v>
      </c>
      <c r="D555" s="728">
        <v>81227.240000000005</v>
      </c>
      <c r="E555" s="725" t="s">
        <v>88</v>
      </c>
      <c r="F555" s="725" t="s">
        <v>110</v>
      </c>
      <c r="G555" s="725" t="s">
        <v>247</v>
      </c>
    </row>
    <row r="556" spans="2:7" x14ac:dyDescent="0.35">
      <c r="B556" s="27" t="s">
        <v>249</v>
      </c>
      <c r="C556" s="310" t="s">
        <v>8</v>
      </c>
      <c r="D556" s="728">
        <v>224792.1</v>
      </c>
      <c r="E556" s="725" t="s">
        <v>88</v>
      </c>
      <c r="F556" s="725" t="s">
        <v>110</v>
      </c>
      <c r="G556" s="725" t="s">
        <v>247</v>
      </c>
    </row>
    <row r="557" spans="2:7" ht="56.5" x14ac:dyDescent="0.35">
      <c r="B557" s="27" t="s">
        <v>250</v>
      </c>
      <c r="C557" s="310" t="s">
        <v>37</v>
      </c>
      <c r="D557" s="728">
        <v>112081.11</v>
      </c>
      <c r="E557" s="725" t="s">
        <v>88</v>
      </c>
      <c r="F557" s="725" t="s">
        <v>110</v>
      </c>
      <c r="G557" s="725" t="s">
        <v>247</v>
      </c>
    </row>
    <row r="558" spans="2:7" x14ac:dyDescent="0.35">
      <c r="B558" s="27" t="s">
        <v>251</v>
      </c>
      <c r="C558" s="310" t="s">
        <v>8</v>
      </c>
      <c r="D558" s="728">
        <v>237222.5</v>
      </c>
      <c r="E558" s="725" t="s">
        <v>88</v>
      </c>
      <c r="F558" s="725" t="s">
        <v>110</v>
      </c>
      <c r="G558" s="725" t="s">
        <v>247</v>
      </c>
    </row>
    <row r="559" spans="2:7" ht="28.5" x14ac:dyDescent="0.35">
      <c r="B559" s="298" t="s">
        <v>90</v>
      </c>
      <c r="C559" s="26"/>
      <c r="D559" s="724">
        <v>13011.292849191132</v>
      </c>
      <c r="E559" s="725" t="s">
        <v>111</v>
      </c>
      <c r="F559" s="725" t="s">
        <v>110</v>
      </c>
      <c r="G559" s="725" t="s">
        <v>247</v>
      </c>
    </row>
    <row r="560" spans="2:7" ht="56.5" x14ac:dyDescent="0.35">
      <c r="B560" s="27" t="s">
        <v>248</v>
      </c>
      <c r="C560" s="310" t="s">
        <v>37</v>
      </c>
      <c r="D560" s="728">
        <v>59327.22</v>
      </c>
      <c r="E560" s="725" t="s">
        <v>111</v>
      </c>
      <c r="F560" s="725" t="s">
        <v>110</v>
      </c>
      <c r="G560" s="725" t="s">
        <v>247</v>
      </c>
    </row>
    <row r="561" spans="2:7" x14ac:dyDescent="0.35">
      <c r="B561" s="27" t="s">
        <v>249</v>
      </c>
      <c r="C561" s="310" t="s">
        <v>8</v>
      </c>
      <c r="D561" s="728">
        <v>81050.667499999996</v>
      </c>
      <c r="E561" s="725" t="s">
        <v>111</v>
      </c>
      <c r="F561" s="725" t="s">
        <v>110</v>
      </c>
      <c r="G561" s="725" t="s">
        <v>247</v>
      </c>
    </row>
    <row r="562" spans="2:7" ht="56.5" x14ac:dyDescent="0.35">
      <c r="B562" s="27" t="s">
        <v>250</v>
      </c>
      <c r="C562" s="310" t="s">
        <v>37</v>
      </c>
      <c r="D562" s="728">
        <v>68815.75</v>
      </c>
      <c r="E562" s="725" t="s">
        <v>111</v>
      </c>
      <c r="F562" s="725" t="s">
        <v>110</v>
      </c>
      <c r="G562" s="725" t="s">
        <v>247</v>
      </c>
    </row>
    <row r="563" spans="2:7" x14ac:dyDescent="0.35">
      <c r="B563" s="27" t="s">
        <v>251</v>
      </c>
      <c r="C563" s="310" t="s">
        <v>8</v>
      </c>
      <c r="D563" s="728">
        <v>77103.637499999997</v>
      </c>
      <c r="E563" s="725" t="s">
        <v>111</v>
      </c>
      <c r="F563" s="725" t="s">
        <v>110</v>
      </c>
      <c r="G563" s="725" t="s">
        <v>247</v>
      </c>
    </row>
    <row r="564" spans="2:7" ht="42" x14ac:dyDescent="0.35">
      <c r="B564" s="297" t="s">
        <v>87</v>
      </c>
      <c r="C564" s="64"/>
      <c r="D564" s="724">
        <v>-47741.363999999994</v>
      </c>
      <c r="E564" s="725" t="s">
        <v>88</v>
      </c>
      <c r="F564" s="725" t="s">
        <v>110</v>
      </c>
      <c r="G564" s="725" t="s">
        <v>252</v>
      </c>
    </row>
    <row r="565" spans="2:7" x14ac:dyDescent="0.35">
      <c r="B565" s="765" t="s">
        <v>12</v>
      </c>
      <c r="C565" s="766" t="s">
        <v>6</v>
      </c>
      <c r="D565" s="728">
        <v>58</v>
      </c>
      <c r="E565" s="725" t="s">
        <v>88</v>
      </c>
      <c r="F565" s="725" t="s">
        <v>110</v>
      </c>
      <c r="G565" s="725" t="s">
        <v>252</v>
      </c>
    </row>
    <row r="566" spans="2:7" x14ac:dyDescent="0.35">
      <c r="B566" s="767" t="s">
        <v>50</v>
      </c>
      <c r="C566" s="766" t="s">
        <v>6</v>
      </c>
      <c r="D566" s="728">
        <v>26928</v>
      </c>
      <c r="E566" s="725" t="s">
        <v>88</v>
      </c>
      <c r="F566" s="725" t="s">
        <v>110</v>
      </c>
      <c r="G566" s="725" t="s">
        <v>252</v>
      </c>
    </row>
    <row r="567" spans="2:7" x14ac:dyDescent="0.35">
      <c r="B567" s="767" t="s">
        <v>51</v>
      </c>
      <c r="C567" s="766" t="s">
        <v>6</v>
      </c>
      <c r="D567" s="728">
        <v>23637</v>
      </c>
      <c r="E567" s="725" t="s">
        <v>88</v>
      </c>
      <c r="F567" s="725" t="s">
        <v>110</v>
      </c>
      <c r="G567" s="725" t="s">
        <v>252</v>
      </c>
    </row>
    <row r="568" spans="2:7" x14ac:dyDescent="0.35">
      <c r="B568" s="768" t="s">
        <v>46</v>
      </c>
      <c r="C568" s="766" t="s">
        <v>6</v>
      </c>
      <c r="D568" s="728"/>
      <c r="E568" s="725" t="s">
        <v>88</v>
      </c>
      <c r="F568" s="725" t="s">
        <v>110</v>
      </c>
      <c r="G568" s="725" t="s">
        <v>252</v>
      </c>
    </row>
    <row r="569" spans="2:7" x14ac:dyDescent="0.35">
      <c r="B569" s="768" t="s">
        <v>147</v>
      </c>
      <c r="C569" s="766" t="s">
        <v>6</v>
      </c>
      <c r="D569" s="728"/>
      <c r="E569" s="725" t="s">
        <v>88</v>
      </c>
      <c r="F569" s="725" t="s">
        <v>110</v>
      </c>
      <c r="G569" s="725" t="s">
        <v>252</v>
      </c>
    </row>
    <row r="570" spans="2:7" x14ac:dyDescent="0.35">
      <c r="B570" s="768" t="s">
        <v>47</v>
      </c>
      <c r="C570" s="766" t="s">
        <v>6</v>
      </c>
      <c r="D570" s="728">
        <v>3291</v>
      </c>
      <c r="E570" s="725" t="s">
        <v>88</v>
      </c>
      <c r="F570" s="725" t="s">
        <v>110</v>
      </c>
      <c r="G570" s="725" t="s">
        <v>252</v>
      </c>
    </row>
    <row r="571" spans="2:7" x14ac:dyDescent="0.35">
      <c r="B571" s="767" t="s">
        <v>44</v>
      </c>
      <c r="C571" s="769" t="s">
        <v>8</v>
      </c>
      <c r="D571" s="728">
        <v>228323.1</v>
      </c>
      <c r="E571" s="725" t="s">
        <v>88</v>
      </c>
      <c r="F571" s="725" t="s">
        <v>110</v>
      </c>
      <c r="G571" s="725" t="s">
        <v>252</v>
      </c>
    </row>
    <row r="572" spans="2:7" x14ac:dyDescent="0.35">
      <c r="B572" s="767" t="s">
        <v>52</v>
      </c>
      <c r="C572" s="769" t="s">
        <v>8</v>
      </c>
      <c r="D572" s="728">
        <v>202655.7</v>
      </c>
      <c r="E572" s="725" t="s">
        <v>88</v>
      </c>
      <c r="F572" s="725" t="s">
        <v>110</v>
      </c>
      <c r="G572" s="725" t="s">
        <v>252</v>
      </c>
    </row>
    <row r="573" spans="2:7" x14ac:dyDescent="0.35">
      <c r="B573" s="767" t="s">
        <v>148</v>
      </c>
      <c r="C573" s="769" t="s">
        <v>8</v>
      </c>
      <c r="D573" s="728"/>
      <c r="E573" s="725" t="s">
        <v>88</v>
      </c>
      <c r="F573" s="725" t="s">
        <v>110</v>
      </c>
      <c r="G573" s="725" t="s">
        <v>252</v>
      </c>
    </row>
    <row r="574" spans="2:7" x14ac:dyDescent="0.35">
      <c r="B574" s="770" t="s">
        <v>48</v>
      </c>
      <c r="C574" s="769" t="s">
        <v>8</v>
      </c>
      <c r="D574" s="728"/>
      <c r="E574" s="725" t="s">
        <v>88</v>
      </c>
      <c r="F574" s="725" t="s">
        <v>110</v>
      </c>
      <c r="G574" s="725" t="s">
        <v>252</v>
      </c>
    </row>
    <row r="575" spans="2:7" x14ac:dyDescent="0.35">
      <c r="B575" s="770" t="s">
        <v>49</v>
      </c>
      <c r="C575" s="769" t="s">
        <v>8</v>
      </c>
      <c r="D575" s="728">
        <v>25667.399999999994</v>
      </c>
      <c r="E575" s="725" t="s">
        <v>88</v>
      </c>
      <c r="F575" s="725" t="s">
        <v>110</v>
      </c>
      <c r="G575" s="725" t="s">
        <v>252</v>
      </c>
    </row>
    <row r="576" spans="2:7" x14ac:dyDescent="0.35">
      <c r="B576" s="770" t="s">
        <v>149</v>
      </c>
      <c r="C576" s="771"/>
      <c r="D576" s="728"/>
      <c r="E576" s="725" t="s">
        <v>88</v>
      </c>
      <c r="F576" s="725" t="s">
        <v>110</v>
      </c>
      <c r="G576" s="725" t="s">
        <v>252</v>
      </c>
    </row>
    <row r="577" spans="2:7" x14ac:dyDescent="0.35">
      <c r="B577" s="767" t="s">
        <v>45</v>
      </c>
      <c r="C577" s="772" t="s">
        <v>9</v>
      </c>
      <c r="D577" s="728">
        <v>1.86</v>
      </c>
      <c r="E577" s="725" t="s">
        <v>88</v>
      </c>
      <c r="F577" s="725" t="s">
        <v>110</v>
      </c>
      <c r="G577" s="725" t="s">
        <v>252</v>
      </c>
    </row>
    <row r="578" spans="2:7" ht="42" x14ac:dyDescent="0.35">
      <c r="B578" s="297" t="s">
        <v>87</v>
      </c>
      <c r="C578" s="64"/>
      <c r="D578" s="724">
        <v>-12068.305250000012</v>
      </c>
      <c r="E578" s="725" t="s">
        <v>111</v>
      </c>
      <c r="F578" s="725" t="s">
        <v>110</v>
      </c>
      <c r="G578" s="725" t="s">
        <v>252</v>
      </c>
    </row>
    <row r="579" spans="2:7" x14ac:dyDescent="0.35">
      <c r="B579" s="765" t="s">
        <v>12</v>
      </c>
      <c r="C579" s="766" t="s">
        <v>6</v>
      </c>
      <c r="D579" s="728">
        <v>42</v>
      </c>
      <c r="E579" s="725" t="s">
        <v>111</v>
      </c>
      <c r="F579" s="725" t="s">
        <v>110</v>
      </c>
      <c r="G579" s="725" t="s">
        <v>252</v>
      </c>
    </row>
    <row r="580" spans="2:7" x14ac:dyDescent="0.35">
      <c r="B580" s="767" t="s">
        <v>50</v>
      </c>
      <c r="C580" s="766" t="s">
        <v>6</v>
      </c>
      <c r="D580" s="728">
        <v>10254</v>
      </c>
      <c r="E580" s="725" t="s">
        <v>111</v>
      </c>
      <c r="F580" s="725" t="s">
        <v>110</v>
      </c>
      <c r="G580" s="725" t="s">
        <v>252</v>
      </c>
    </row>
    <row r="581" spans="2:7" x14ac:dyDescent="0.35">
      <c r="B581" s="767" t="s">
        <v>51</v>
      </c>
      <c r="C581" s="766" t="s">
        <v>6</v>
      </c>
      <c r="D581" s="728">
        <v>9790</v>
      </c>
      <c r="E581" s="725" t="s">
        <v>111</v>
      </c>
      <c r="F581" s="725" t="s">
        <v>110</v>
      </c>
      <c r="G581" s="725" t="s">
        <v>252</v>
      </c>
    </row>
    <row r="582" spans="2:7" x14ac:dyDescent="0.35">
      <c r="B582" s="768" t="s">
        <v>46</v>
      </c>
      <c r="C582" s="766" t="s">
        <v>6</v>
      </c>
      <c r="D582" s="728"/>
      <c r="E582" s="725" t="s">
        <v>111</v>
      </c>
      <c r="F582" s="725" t="s">
        <v>110</v>
      </c>
      <c r="G582" s="725" t="s">
        <v>252</v>
      </c>
    </row>
    <row r="583" spans="2:7" x14ac:dyDescent="0.35">
      <c r="B583" s="768" t="s">
        <v>147</v>
      </c>
      <c r="C583" s="766" t="s">
        <v>6</v>
      </c>
      <c r="D583" s="728"/>
      <c r="E583" s="725" t="s">
        <v>111</v>
      </c>
      <c r="F583" s="725" t="s">
        <v>110</v>
      </c>
      <c r="G583" s="725" t="s">
        <v>252</v>
      </c>
    </row>
    <row r="584" spans="2:7" x14ac:dyDescent="0.35">
      <c r="B584" s="768" t="s">
        <v>47</v>
      </c>
      <c r="C584" s="766" t="s">
        <v>6</v>
      </c>
      <c r="D584" s="728">
        <v>464</v>
      </c>
      <c r="E584" s="725" t="s">
        <v>111</v>
      </c>
      <c r="F584" s="725" t="s">
        <v>110</v>
      </c>
      <c r="G584" s="725" t="s">
        <v>252</v>
      </c>
    </row>
    <row r="585" spans="2:7" x14ac:dyDescent="0.35">
      <c r="B585" s="767" t="s">
        <v>44</v>
      </c>
      <c r="C585" s="769" t="s">
        <v>8</v>
      </c>
      <c r="D585" s="728">
        <v>76174.755000000005</v>
      </c>
      <c r="E585" s="725" t="s">
        <v>111</v>
      </c>
      <c r="F585" s="725" t="s">
        <v>110</v>
      </c>
      <c r="G585" s="725" t="s">
        <v>252</v>
      </c>
    </row>
    <row r="586" spans="2:7" x14ac:dyDescent="0.35">
      <c r="B586" s="767" t="s">
        <v>52</v>
      </c>
      <c r="C586" s="769" t="s">
        <v>8</v>
      </c>
      <c r="D586" s="728">
        <v>73142.517500000002</v>
      </c>
      <c r="E586" s="725" t="s">
        <v>111</v>
      </c>
      <c r="F586" s="725" t="s">
        <v>110</v>
      </c>
      <c r="G586" s="725" t="s">
        <v>252</v>
      </c>
    </row>
    <row r="587" spans="2:7" x14ac:dyDescent="0.35">
      <c r="B587" s="767" t="s">
        <v>148</v>
      </c>
      <c r="C587" s="769" t="s">
        <v>8</v>
      </c>
      <c r="D587" s="728"/>
      <c r="E587" s="725" t="s">
        <v>111</v>
      </c>
      <c r="F587" s="725" t="s">
        <v>110</v>
      </c>
      <c r="G587" s="725" t="s">
        <v>252</v>
      </c>
    </row>
    <row r="588" spans="2:7" x14ac:dyDescent="0.35">
      <c r="B588" s="770" t="s">
        <v>48</v>
      </c>
      <c r="C588" s="769" t="s">
        <v>8</v>
      </c>
      <c r="D588" s="728"/>
      <c r="E588" s="725" t="s">
        <v>111</v>
      </c>
      <c r="F588" s="725" t="s">
        <v>110</v>
      </c>
      <c r="G588" s="725" t="s">
        <v>252</v>
      </c>
    </row>
    <row r="589" spans="2:7" x14ac:dyDescent="0.35">
      <c r="B589" s="770" t="s">
        <v>49</v>
      </c>
      <c r="C589" s="769" t="s">
        <v>8</v>
      </c>
      <c r="D589" s="728">
        <v>3032.2375000000029</v>
      </c>
      <c r="E589" s="725" t="s">
        <v>111</v>
      </c>
      <c r="F589" s="725" t="s">
        <v>110</v>
      </c>
      <c r="G589" s="725" t="s">
        <v>252</v>
      </c>
    </row>
    <row r="590" spans="2:7" x14ac:dyDescent="0.35">
      <c r="B590" s="770" t="s">
        <v>149</v>
      </c>
      <c r="C590" s="771"/>
      <c r="D590" s="728"/>
      <c r="E590" s="725" t="s">
        <v>111</v>
      </c>
      <c r="F590" s="725" t="s">
        <v>110</v>
      </c>
      <c r="G590" s="725" t="s">
        <v>252</v>
      </c>
    </row>
    <row r="591" spans="2:7" x14ac:dyDescent="0.35">
      <c r="B591" s="767" t="s">
        <v>45</v>
      </c>
      <c r="C591" s="772" t="s">
        <v>9</v>
      </c>
      <c r="D591" s="728">
        <v>3.98</v>
      </c>
      <c r="E591" s="725" t="s">
        <v>111</v>
      </c>
      <c r="F591" s="725" t="s">
        <v>110</v>
      </c>
      <c r="G591" s="725" t="s">
        <v>252</v>
      </c>
    </row>
    <row r="592" spans="2:7" ht="56.5" x14ac:dyDescent="0.35">
      <c r="B592" s="32" t="s">
        <v>89</v>
      </c>
      <c r="C592" s="66"/>
      <c r="D592" s="724">
        <v>2171.16</v>
      </c>
      <c r="E592" s="725" t="s">
        <v>88</v>
      </c>
      <c r="F592" s="725" t="s">
        <v>110</v>
      </c>
      <c r="G592" s="725" t="s">
        <v>252</v>
      </c>
    </row>
    <row r="593" spans="2:7" ht="28.5" x14ac:dyDescent="0.35">
      <c r="B593" s="773" t="s">
        <v>41</v>
      </c>
      <c r="C593" s="774" t="s">
        <v>22</v>
      </c>
      <c r="D593" s="728"/>
      <c r="E593" s="725" t="s">
        <v>88</v>
      </c>
      <c r="F593" s="725" t="s">
        <v>110</v>
      </c>
      <c r="G593" s="725" t="s">
        <v>252</v>
      </c>
    </row>
    <row r="594" spans="2:7" ht="28" x14ac:dyDescent="0.35">
      <c r="B594" s="775" t="s">
        <v>214</v>
      </c>
      <c r="C594" s="774" t="s">
        <v>22</v>
      </c>
      <c r="D594" s="728"/>
      <c r="E594" s="725" t="s">
        <v>88</v>
      </c>
      <c r="F594" s="725" t="s">
        <v>110</v>
      </c>
      <c r="G594" s="725" t="s">
        <v>252</v>
      </c>
    </row>
    <row r="595" spans="2:7" ht="28" x14ac:dyDescent="0.35">
      <c r="B595" s="775" t="s">
        <v>65</v>
      </c>
      <c r="C595" s="774" t="s">
        <v>22</v>
      </c>
      <c r="D595" s="728"/>
      <c r="E595" s="725" t="s">
        <v>88</v>
      </c>
      <c r="F595" s="725" t="s">
        <v>110</v>
      </c>
      <c r="G595" s="725" t="s">
        <v>252</v>
      </c>
    </row>
    <row r="596" spans="2:7" ht="28" x14ac:dyDescent="0.35">
      <c r="B596" s="776" t="s">
        <v>17</v>
      </c>
      <c r="C596" s="774" t="s">
        <v>22</v>
      </c>
      <c r="D596" s="728"/>
      <c r="E596" s="725" t="s">
        <v>88</v>
      </c>
      <c r="F596" s="725" t="s">
        <v>110</v>
      </c>
      <c r="G596" s="725" t="s">
        <v>252</v>
      </c>
    </row>
    <row r="597" spans="2:7" ht="28" x14ac:dyDescent="0.35">
      <c r="B597" s="775" t="s">
        <v>75</v>
      </c>
      <c r="C597" s="774" t="s">
        <v>22</v>
      </c>
      <c r="D597" s="728">
        <v>12855</v>
      </c>
      <c r="E597" s="725" t="s">
        <v>88</v>
      </c>
      <c r="F597" s="725" t="s">
        <v>110</v>
      </c>
      <c r="G597" s="725" t="s">
        <v>252</v>
      </c>
    </row>
    <row r="598" spans="2:7" ht="28" x14ac:dyDescent="0.35">
      <c r="B598" s="776" t="s">
        <v>20</v>
      </c>
      <c r="C598" s="774" t="s">
        <v>22</v>
      </c>
      <c r="D598" s="728"/>
      <c r="E598" s="725" t="s">
        <v>88</v>
      </c>
      <c r="F598" s="725" t="s">
        <v>110</v>
      </c>
      <c r="G598" s="725" t="s">
        <v>252</v>
      </c>
    </row>
    <row r="599" spans="2:7" ht="28" x14ac:dyDescent="0.35">
      <c r="B599" s="775" t="s">
        <v>217</v>
      </c>
      <c r="C599" s="774" t="s">
        <v>22</v>
      </c>
      <c r="D599" s="728"/>
      <c r="E599" s="725" t="s">
        <v>88</v>
      </c>
      <c r="F599" s="725" t="s">
        <v>110</v>
      </c>
      <c r="G599" s="725" t="s">
        <v>252</v>
      </c>
    </row>
    <row r="600" spans="2:7" x14ac:dyDescent="0.35">
      <c r="B600" s="775" t="s">
        <v>69</v>
      </c>
      <c r="C600" s="777"/>
      <c r="D600" s="728">
        <v>30</v>
      </c>
      <c r="E600" s="725" t="s">
        <v>88</v>
      </c>
      <c r="F600" s="725" t="s">
        <v>110</v>
      </c>
      <c r="G600" s="725" t="s">
        <v>252</v>
      </c>
    </row>
    <row r="601" spans="2:7" ht="28.5" x14ac:dyDescent="0.35">
      <c r="B601" s="773" t="s">
        <v>42</v>
      </c>
      <c r="C601" s="774" t="s">
        <v>33</v>
      </c>
      <c r="D601" s="728"/>
      <c r="E601" s="725" t="s">
        <v>88</v>
      </c>
      <c r="F601" s="725" t="s">
        <v>110</v>
      </c>
      <c r="G601" s="725" t="s">
        <v>252</v>
      </c>
    </row>
    <row r="602" spans="2:7" x14ac:dyDescent="0.35">
      <c r="B602" s="775" t="s">
        <v>0</v>
      </c>
      <c r="C602" s="774" t="s">
        <v>33</v>
      </c>
      <c r="D602" s="728"/>
      <c r="E602" s="725" t="s">
        <v>88</v>
      </c>
      <c r="F602" s="725" t="s">
        <v>110</v>
      </c>
      <c r="G602" s="725" t="s">
        <v>252</v>
      </c>
    </row>
    <row r="603" spans="2:7" x14ac:dyDescent="0.35">
      <c r="B603" s="775" t="s">
        <v>13</v>
      </c>
      <c r="C603" s="774" t="s">
        <v>33</v>
      </c>
      <c r="D603" s="728"/>
      <c r="E603" s="725" t="s">
        <v>88</v>
      </c>
      <c r="F603" s="725" t="s">
        <v>110</v>
      </c>
      <c r="G603" s="725" t="s">
        <v>252</v>
      </c>
    </row>
    <row r="604" spans="2:7" x14ac:dyDescent="0.35">
      <c r="B604" s="776" t="s">
        <v>17</v>
      </c>
      <c r="C604" s="774" t="s">
        <v>33</v>
      </c>
      <c r="D604" s="728"/>
      <c r="E604" s="725" t="s">
        <v>88</v>
      </c>
      <c r="F604" s="725" t="s">
        <v>110</v>
      </c>
      <c r="G604" s="725" t="s">
        <v>252</v>
      </c>
    </row>
    <row r="605" spans="2:7" ht="28.5" x14ac:dyDescent="0.35">
      <c r="B605" s="776" t="s">
        <v>19</v>
      </c>
      <c r="C605" s="774" t="s">
        <v>33</v>
      </c>
      <c r="D605" s="728">
        <v>0.05</v>
      </c>
      <c r="E605" s="725" t="s">
        <v>88</v>
      </c>
      <c r="F605" s="725" t="s">
        <v>110</v>
      </c>
      <c r="G605" s="725" t="s">
        <v>252</v>
      </c>
    </row>
    <row r="606" spans="2:7" ht="28.5" x14ac:dyDescent="0.35">
      <c r="B606" s="776" t="s">
        <v>21</v>
      </c>
      <c r="C606" s="774" t="s">
        <v>33</v>
      </c>
      <c r="D606" s="728"/>
      <c r="E606" s="725" t="s">
        <v>88</v>
      </c>
      <c r="F606" s="725" t="s">
        <v>110</v>
      </c>
      <c r="G606" s="725" t="s">
        <v>252</v>
      </c>
    </row>
    <row r="607" spans="2:7" x14ac:dyDescent="0.35">
      <c r="B607" s="775" t="s">
        <v>220</v>
      </c>
      <c r="C607" s="774" t="s">
        <v>33</v>
      </c>
      <c r="D607" s="728"/>
      <c r="E607" s="725" t="s">
        <v>88</v>
      </c>
      <c r="F607" s="725" t="s">
        <v>110</v>
      </c>
      <c r="G607" s="725" t="s">
        <v>252</v>
      </c>
    </row>
    <row r="608" spans="2:7" x14ac:dyDescent="0.35">
      <c r="B608" s="775" t="s">
        <v>76</v>
      </c>
      <c r="C608" s="777"/>
      <c r="D608" s="728">
        <v>50.947000000000003</v>
      </c>
      <c r="E608" s="725" t="s">
        <v>88</v>
      </c>
      <c r="F608" s="725" t="s">
        <v>110</v>
      </c>
      <c r="G608" s="725" t="s">
        <v>252</v>
      </c>
    </row>
    <row r="609" spans="2:7" ht="56.5" x14ac:dyDescent="0.35">
      <c r="B609" s="32" t="s">
        <v>89</v>
      </c>
      <c r="C609" s="66"/>
      <c r="D609" s="724">
        <v>275.66000000000003</v>
      </c>
      <c r="E609" s="725" t="s">
        <v>111</v>
      </c>
      <c r="F609" s="725" t="s">
        <v>110</v>
      </c>
      <c r="G609" s="725" t="s">
        <v>252</v>
      </c>
    </row>
    <row r="610" spans="2:7" ht="28.5" x14ac:dyDescent="0.35">
      <c r="B610" s="773" t="s">
        <v>41</v>
      </c>
      <c r="C610" s="774" t="s">
        <v>22</v>
      </c>
      <c r="D610" s="728"/>
      <c r="E610" s="725" t="s">
        <v>111</v>
      </c>
      <c r="F610" s="725" t="s">
        <v>110</v>
      </c>
      <c r="G610" s="725" t="s">
        <v>252</v>
      </c>
    </row>
    <row r="611" spans="2:7" ht="28" x14ac:dyDescent="0.35">
      <c r="B611" s="775" t="s">
        <v>214</v>
      </c>
      <c r="C611" s="774" t="s">
        <v>22</v>
      </c>
      <c r="D611" s="728"/>
      <c r="E611" s="725" t="s">
        <v>111</v>
      </c>
      <c r="F611" s="725" t="s">
        <v>110</v>
      </c>
      <c r="G611" s="725" t="s">
        <v>252</v>
      </c>
    </row>
    <row r="612" spans="2:7" ht="28" x14ac:dyDescent="0.35">
      <c r="B612" s="775" t="s">
        <v>65</v>
      </c>
      <c r="C612" s="774" t="s">
        <v>22</v>
      </c>
      <c r="D612" s="728"/>
      <c r="E612" s="725" t="s">
        <v>111</v>
      </c>
      <c r="F612" s="725" t="s">
        <v>110</v>
      </c>
      <c r="G612" s="725" t="s">
        <v>252</v>
      </c>
    </row>
    <row r="613" spans="2:7" ht="28" x14ac:dyDescent="0.35">
      <c r="B613" s="776" t="s">
        <v>17</v>
      </c>
      <c r="C613" s="774" t="s">
        <v>22</v>
      </c>
      <c r="D613" s="728"/>
      <c r="E613" s="725" t="s">
        <v>111</v>
      </c>
      <c r="F613" s="725" t="s">
        <v>110</v>
      </c>
      <c r="G613" s="725" t="s">
        <v>252</v>
      </c>
    </row>
    <row r="614" spans="2:7" ht="28" x14ac:dyDescent="0.35">
      <c r="B614" s="775" t="s">
        <v>75</v>
      </c>
      <c r="C614" s="774" t="s">
        <v>22</v>
      </c>
      <c r="D614" s="728">
        <v>5513.2</v>
      </c>
      <c r="E614" s="725" t="s">
        <v>111</v>
      </c>
      <c r="F614" s="725" t="s">
        <v>110</v>
      </c>
      <c r="G614" s="725" t="s">
        <v>252</v>
      </c>
    </row>
    <row r="615" spans="2:7" ht="28" x14ac:dyDescent="0.35">
      <c r="B615" s="776" t="s">
        <v>20</v>
      </c>
      <c r="C615" s="774" t="s">
        <v>22</v>
      </c>
      <c r="D615" s="728"/>
      <c r="E615" s="725" t="s">
        <v>111</v>
      </c>
      <c r="F615" s="725" t="s">
        <v>110</v>
      </c>
      <c r="G615" s="725" t="s">
        <v>252</v>
      </c>
    </row>
    <row r="616" spans="2:7" ht="28" x14ac:dyDescent="0.35">
      <c r="B616" s="775" t="s">
        <v>217</v>
      </c>
      <c r="C616" s="774" t="s">
        <v>22</v>
      </c>
      <c r="D616" s="728"/>
      <c r="E616" s="725" t="s">
        <v>111</v>
      </c>
      <c r="F616" s="725" t="s">
        <v>110</v>
      </c>
      <c r="G616" s="725" t="s">
        <v>252</v>
      </c>
    </row>
    <row r="617" spans="2:7" x14ac:dyDescent="0.35">
      <c r="B617" s="775" t="s">
        <v>69</v>
      </c>
      <c r="C617" s="777"/>
      <c r="D617" s="728"/>
      <c r="E617" s="725" t="s">
        <v>111</v>
      </c>
      <c r="F617" s="725" t="s">
        <v>110</v>
      </c>
      <c r="G617" s="725" t="s">
        <v>252</v>
      </c>
    </row>
    <row r="618" spans="2:7" ht="28.5" x14ac:dyDescent="0.35">
      <c r="B618" s="773" t="s">
        <v>42</v>
      </c>
      <c r="C618" s="774" t="s">
        <v>33</v>
      </c>
      <c r="D618" s="728"/>
      <c r="E618" s="725" t="s">
        <v>111</v>
      </c>
      <c r="F618" s="725" t="s">
        <v>110</v>
      </c>
      <c r="G618" s="725" t="s">
        <v>252</v>
      </c>
    </row>
    <row r="619" spans="2:7" x14ac:dyDescent="0.35">
      <c r="B619" s="775" t="s">
        <v>0</v>
      </c>
      <c r="C619" s="774" t="s">
        <v>33</v>
      </c>
      <c r="D619" s="728"/>
      <c r="E619" s="725" t="s">
        <v>111</v>
      </c>
      <c r="F619" s="725" t="s">
        <v>110</v>
      </c>
      <c r="G619" s="725" t="s">
        <v>252</v>
      </c>
    </row>
    <row r="620" spans="2:7" x14ac:dyDescent="0.35">
      <c r="B620" s="775" t="s">
        <v>13</v>
      </c>
      <c r="C620" s="774" t="s">
        <v>33</v>
      </c>
      <c r="D620" s="728"/>
      <c r="E620" s="725" t="s">
        <v>111</v>
      </c>
      <c r="F620" s="725" t="s">
        <v>110</v>
      </c>
      <c r="G620" s="725" t="s">
        <v>252</v>
      </c>
    </row>
    <row r="621" spans="2:7" x14ac:dyDescent="0.35">
      <c r="B621" s="776" t="s">
        <v>17</v>
      </c>
      <c r="C621" s="774" t="s">
        <v>33</v>
      </c>
      <c r="D621" s="728"/>
      <c r="E621" s="725" t="s">
        <v>111</v>
      </c>
      <c r="F621" s="725" t="s">
        <v>110</v>
      </c>
      <c r="G621" s="725" t="s">
        <v>252</v>
      </c>
    </row>
    <row r="622" spans="2:7" ht="28.5" x14ac:dyDescent="0.35">
      <c r="B622" s="776" t="s">
        <v>19</v>
      </c>
      <c r="C622" s="774" t="s">
        <v>33</v>
      </c>
      <c r="D622" s="728">
        <v>0.05</v>
      </c>
      <c r="E622" s="725" t="s">
        <v>111</v>
      </c>
      <c r="F622" s="725" t="s">
        <v>110</v>
      </c>
      <c r="G622" s="725" t="s">
        <v>252</v>
      </c>
    </row>
    <row r="623" spans="2:7" ht="28.5" x14ac:dyDescent="0.35">
      <c r="B623" s="776" t="s">
        <v>21</v>
      </c>
      <c r="C623" s="774" t="s">
        <v>33</v>
      </c>
      <c r="D623" s="728"/>
      <c r="E623" s="725" t="s">
        <v>111</v>
      </c>
      <c r="F623" s="725" t="s">
        <v>110</v>
      </c>
      <c r="G623" s="725" t="s">
        <v>252</v>
      </c>
    </row>
    <row r="624" spans="2:7" x14ac:dyDescent="0.35">
      <c r="B624" s="775" t="s">
        <v>220</v>
      </c>
      <c r="C624" s="774" t="s">
        <v>33</v>
      </c>
      <c r="D624" s="728"/>
      <c r="E624" s="725" t="s">
        <v>111</v>
      </c>
      <c r="F624" s="725" t="s">
        <v>110</v>
      </c>
      <c r="G624" s="725" t="s">
        <v>252</v>
      </c>
    </row>
    <row r="625" spans="2:7" x14ac:dyDescent="0.35">
      <c r="B625" s="775" t="s">
        <v>76</v>
      </c>
      <c r="C625" s="777"/>
      <c r="D625" s="728"/>
      <c r="E625" s="725" t="s">
        <v>111</v>
      </c>
      <c r="F625" s="725" t="s">
        <v>110</v>
      </c>
      <c r="G625" s="725" t="s">
        <v>252</v>
      </c>
    </row>
    <row r="626" spans="2:7" ht="28.5" x14ac:dyDescent="0.35">
      <c r="B626" s="298" t="s">
        <v>90</v>
      </c>
      <c r="C626" s="26"/>
      <c r="D626" s="724">
        <v>-177.09034000469259</v>
      </c>
      <c r="E626" s="725" t="s">
        <v>88</v>
      </c>
      <c r="F626" s="725" t="s">
        <v>110</v>
      </c>
      <c r="G626" s="725" t="s">
        <v>252</v>
      </c>
    </row>
    <row r="627" spans="2:7" ht="56.5" x14ac:dyDescent="0.35">
      <c r="B627" s="27" t="s">
        <v>253</v>
      </c>
      <c r="C627" s="310" t="s">
        <v>37</v>
      </c>
      <c r="D627" s="728">
        <v>93384.82</v>
      </c>
      <c r="E627" s="725" t="s">
        <v>88</v>
      </c>
      <c r="F627" s="725" t="s">
        <v>110</v>
      </c>
      <c r="G627" s="725" t="s">
        <v>252</v>
      </c>
    </row>
    <row r="628" spans="2:7" x14ac:dyDescent="0.35">
      <c r="B628" s="27" t="s">
        <v>254</v>
      </c>
      <c r="C628" s="310" t="s">
        <v>8</v>
      </c>
      <c r="D628" s="728">
        <v>202655.7</v>
      </c>
      <c r="E628" s="725" t="s">
        <v>88</v>
      </c>
      <c r="F628" s="725" t="s">
        <v>110</v>
      </c>
      <c r="G628" s="725" t="s">
        <v>252</v>
      </c>
    </row>
    <row r="629" spans="2:7" ht="56.5" x14ac:dyDescent="0.35">
      <c r="B629" s="27" t="s">
        <v>255</v>
      </c>
      <c r="C629" s="310" t="s">
        <v>37</v>
      </c>
      <c r="D629" s="728">
        <v>103765.87</v>
      </c>
      <c r="E629" s="725" t="s">
        <v>88</v>
      </c>
      <c r="F629" s="725" t="s">
        <v>110</v>
      </c>
      <c r="G629" s="725" t="s">
        <v>252</v>
      </c>
    </row>
    <row r="630" spans="2:7" x14ac:dyDescent="0.35">
      <c r="B630" s="27" t="s">
        <v>256</v>
      </c>
      <c r="C630" s="310" t="s">
        <v>8</v>
      </c>
      <c r="D630" s="728">
        <v>225611.6</v>
      </c>
      <c r="E630" s="725" t="s">
        <v>88</v>
      </c>
      <c r="F630" s="725" t="s">
        <v>110</v>
      </c>
      <c r="G630" s="725" t="s">
        <v>252</v>
      </c>
    </row>
    <row r="631" spans="2:7" ht="28.5" x14ac:dyDescent="0.35">
      <c r="B631" s="298" t="s">
        <v>90</v>
      </c>
      <c r="C631" s="26"/>
      <c r="D631" s="724">
        <v>-9278.8737981144623</v>
      </c>
      <c r="E631" s="725" t="s">
        <v>111</v>
      </c>
      <c r="F631" s="725" t="s">
        <v>110</v>
      </c>
      <c r="G631" s="725" t="s">
        <v>252</v>
      </c>
    </row>
    <row r="632" spans="2:7" ht="56.5" x14ac:dyDescent="0.35">
      <c r="B632" s="27" t="s">
        <v>253</v>
      </c>
      <c r="C632" s="310" t="s">
        <v>37</v>
      </c>
      <c r="D632" s="728">
        <v>70947.69</v>
      </c>
      <c r="E632" s="725" t="s">
        <v>111</v>
      </c>
      <c r="F632" s="725" t="s">
        <v>110</v>
      </c>
      <c r="G632" s="725" t="s">
        <v>252</v>
      </c>
    </row>
    <row r="633" spans="2:7" x14ac:dyDescent="0.35">
      <c r="B633" s="27" t="s">
        <v>254</v>
      </c>
      <c r="C633" s="310" t="s">
        <v>8</v>
      </c>
      <c r="D633" s="728">
        <v>73142.517500000002</v>
      </c>
      <c r="E633" s="725" t="s">
        <v>111</v>
      </c>
      <c r="F633" s="725" t="s">
        <v>110</v>
      </c>
      <c r="G633" s="725" t="s">
        <v>252</v>
      </c>
    </row>
    <row r="634" spans="2:7" ht="56.5" x14ac:dyDescent="0.35">
      <c r="B634" s="27" t="s">
        <v>255</v>
      </c>
      <c r="C634" s="310" t="s">
        <v>37</v>
      </c>
      <c r="D634" s="728">
        <v>62027.37</v>
      </c>
      <c r="E634" s="725" t="s">
        <v>111</v>
      </c>
      <c r="F634" s="725" t="s">
        <v>110</v>
      </c>
      <c r="G634" s="725" t="s">
        <v>252</v>
      </c>
    </row>
    <row r="635" spans="2:7" x14ac:dyDescent="0.35">
      <c r="B635" s="27" t="s">
        <v>256</v>
      </c>
      <c r="C635" s="310" t="s">
        <v>8</v>
      </c>
      <c r="D635" s="728">
        <v>73567.781499999997</v>
      </c>
      <c r="E635" s="725" t="s">
        <v>111</v>
      </c>
      <c r="F635" s="725" t="s">
        <v>110</v>
      </c>
      <c r="G635" s="725" t="s">
        <v>252</v>
      </c>
    </row>
    <row r="636" spans="2:7" ht="42" x14ac:dyDescent="0.35">
      <c r="B636" s="297" t="s">
        <v>87</v>
      </c>
      <c r="C636" s="64"/>
      <c r="D636" s="724">
        <v>-46573.655730000035</v>
      </c>
      <c r="E636" s="725" t="s">
        <v>88</v>
      </c>
      <c r="F636" s="725" t="s">
        <v>110</v>
      </c>
      <c r="G636" s="725" t="s">
        <v>257</v>
      </c>
    </row>
    <row r="637" spans="2:7" x14ac:dyDescent="0.35">
      <c r="B637" s="778" t="s">
        <v>12</v>
      </c>
      <c r="C637" s="779" t="s">
        <v>6</v>
      </c>
      <c r="D637" s="728">
        <v>58</v>
      </c>
      <c r="E637" s="725" t="s">
        <v>88</v>
      </c>
      <c r="F637" s="725" t="s">
        <v>110</v>
      </c>
      <c r="G637" s="725" t="s">
        <v>257</v>
      </c>
    </row>
    <row r="638" spans="2:7" x14ac:dyDescent="0.35">
      <c r="B638" s="780" t="s">
        <v>50</v>
      </c>
      <c r="C638" s="779" t="s">
        <v>6</v>
      </c>
      <c r="D638" s="728">
        <v>27731</v>
      </c>
      <c r="E638" s="725" t="s">
        <v>88</v>
      </c>
      <c r="F638" s="725" t="s">
        <v>110</v>
      </c>
      <c r="G638" s="725" t="s">
        <v>257</v>
      </c>
    </row>
    <row r="639" spans="2:7" x14ac:dyDescent="0.35">
      <c r="B639" s="780" t="s">
        <v>51</v>
      </c>
      <c r="C639" s="779" t="s">
        <v>6</v>
      </c>
      <c r="D639" s="728">
        <v>24849</v>
      </c>
      <c r="E639" s="725" t="s">
        <v>88</v>
      </c>
      <c r="F639" s="725" t="s">
        <v>110</v>
      </c>
      <c r="G639" s="725" t="s">
        <v>257</v>
      </c>
    </row>
    <row r="640" spans="2:7" x14ac:dyDescent="0.35">
      <c r="B640" s="781" t="s">
        <v>46</v>
      </c>
      <c r="C640" s="779" t="s">
        <v>6</v>
      </c>
      <c r="D640" s="728"/>
      <c r="E640" s="725" t="s">
        <v>88</v>
      </c>
      <c r="F640" s="725" t="s">
        <v>110</v>
      </c>
      <c r="G640" s="725" t="s">
        <v>257</v>
      </c>
    </row>
    <row r="641" spans="2:7" x14ac:dyDescent="0.35">
      <c r="B641" s="781" t="s">
        <v>147</v>
      </c>
      <c r="C641" s="779" t="s">
        <v>6</v>
      </c>
      <c r="D641" s="728"/>
      <c r="E641" s="725" t="s">
        <v>88</v>
      </c>
      <c r="F641" s="725" t="s">
        <v>110</v>
      </c>
      <c r="G641" s="725" t="s">
        <v>257</v>
      </c>
    </row>
    <row r="642" spans="2:7" x14ac:dyDescent="0.35">
      <c r="B642" s="781" t="s">
        <v>47</v>
      </c>
      <c r="C642" s="779" t="s">
        <v>6</v>
      </c>
      <c r="D642" s="728">
        <v>2882</v>
      </c>
      <c r="E642" s="725" t="s">
        <v>88</v>
      </c>
      <c r="F642" s="725" t="s">
        <v>110</v>
      </c>
      <c r="G642" s="725" t="s">
        <v>257</v>
      </c>
    </row>
    <row r="643" spans="2:7" x14ac:dyDescent="0.35">
      <c r="B643" s="780" t="s">
        <v>44</v>
      </c>
      <c r="C643" s="782" t="s">
        <v>8</v>
      </c>
      <c r="D643" s="728">
        <v>234898.6</v>
      </c>
      <c r="E643" s="725" t="s">
        <v>88</v>
      </c>
      <c r="F643" s="725" t="s">
        <v>110</v>
      </c>
      <c r="G643" s="725" t="s">
        <v>257</v>
      </c>
    </row>
    <row r="644" spans="2:7" x14ac:dyDescent="0.35">
      <c r="B644" s="780" t="s">
        <v>52</v>
      </c>
      <c r="C644" s="782" t="s">
        <v>8</v>
      </c>
      <c r="D644" s="728">
        <v>212058.3</v>
      </c>
      <c r="E644" s="725" t="s">
        <v>88</v>
      </c>
      <c r="F644" s="725" t="s">
        <v>110</v>
      </c>
      <c r="G644" s="725" t="s">
        <v>257</v>
      </c>
    </row>
    <row r="645" spans="2:7" x14ac:dyDescent="0.35">
      <c r="B645" s="780" t="s">
        <v>148</v>
      </c>
      <c r="C645" s="782" t="s">
        <v>8</v>
      </c>
      <c r="D645" s="728"/>
      <c r="E645" s="725" t="s">
        <v>88</v>
      </c>
      <c r="F645" s="725" t="s">
        <v>110</v>
      </c>
      <c r="G645" s="725" t="s">
        <v>257</v>
      </c>
    </row>
    <row r="646" spans="2:7" x14ac:dyDescent="0.35">
      <c r="B646" s="783" t="s">
        <v>48</v>
      </c>
      <c r="C646" s="782" t="s">
        <v>8</v>
      </c>
      <c r="D646" s="728"/>
      <c r="E646" s="725" t="s">
        <v>88</v>
      </c>
      <c r="F646" s="725" t="s">
        <v>110</v>
      </c>
      <c r="G646" s="725" t="s">
        <v>257</v>
      </c>
    </row>
    <row r="647" spans="2:7" x14ac:dyDescent="0.35">
      <c r="B647" s="783" t="s">
        <v>49</v>
      </c>
      <c r="C647" s="782" t="s">
        <v>8</v>
      </c>
      <c r="D647" s="728">
        <v>22840.300000000017</v>
      </c>
      <c r="E647" s="725" t="s">
        <v>88</v>
      </c>
      <c r="F647" s="725" t="s">
        <v>110</v>
      </c>
      <c r="G647" s="725" t="s">
        <v>257</v>
      </c>
    </row>
    <row r="648" spans="2:7" x14ac:dyDescent="0.35">
      <c r="B648" s="783" t="s">
        <v>149</v>
      </c>
      <c r="C648" s="784"/>
      <c r="D648" s="728"/>
      <c r="E648" s="725" t="s">
        <v>88</v>
      </c>
      <c r="F648" s="725" t="s">
        <v>110</v>
      </c>
      <c r="G648" s="725" t="s">
        <v>257</v>
      </c>
    </row>
    <row r="649" spans="2:7" x14ac:dyDescent="0.35">
      <c r="B649" s="780" t="s">
        <v>45</v>
      </c>
      <c r="C649" s="785" t="s">
        <v>9</v>
      </c>
      <c r="D649" s="728">
        <v>2.0390999999999999</v>
      </c>
      <c r="E649" s="725" t="s">
        <v>88</v>
      </c>
      <c r="F649" s="725" t="s">
        <v>110</v>
      </c>
      <c r="G649" s="725" t="s">
        <v>257</v>
      </c>
    </row>
    <row r="650" spans="2:7" ht="42" x14ac:dyDescent="0.35">
      <c r="B650" s="297" t="s">
        <v>87</v>
      </c>
      <c r="C650" s="64"/>
      <c r="D650" s="724">
        <v>0</v>
      </c>
      <c r="E650" s="725" t="s">
        <v>111</v>
      </c>
      <c r="F650" s="725" t="s">
        <v>110</v>
      </c>
      <c r="G650" s="725" t="s">
        <v>257</v>
      </c>
    </row>
    <row r="651" spans="2:7" x14ac:dyDescent="0.35">
      <c r="B651" s="778" t="s">
        <v>12</v>
      </c>
      <c r="C651" s="779" t="s">
        <v>6</v>
      </c>
      <c r="D651" s="728">
        <v>42</v>
      </c>
      <c r="E651" s="725" t="s">
        <v>111</v>
      </c>
      <c r="F651" s="725" t="s">
        <v>110</v>
      </c>
      <c r="G651" s="725" t="s">
        <v>257</v>
      </c>
    </row>
    <row r="652" spans="2:7" x14ac:dyDescent="0.35">
      <c r="B652" s="780" t="s">
        <v>50</v>
      </c>
      <c r="C652" s="779" t="s">
        <v>6</v>
      </c>
      <c r="D652" s="728">
        <v>10586</v>
      </c>
      <c r="E652" s="725" t="s">
        <v>111</v>
      </c>
      <c r="F652" s="725" t="s">
        <v>110</v>
      </c>
      <c r="G652" s="725" t="s">
        <v>257</v>
      </c>
    </row>
    <row r="653" spans="2:7" x14ac:dyDescent="0.35">
      <c r="B653" s="780" t="s">
        <v>51</v>
      </c>
      <c r="C653" s="779" t="s">
        <v>6</v>
      </c>
      <c r="D653" s="728">
        <v>10586</v>
      </c>
      <c r="E653" s="725" t="s">
        <v>111</v>
      </c>
      <c r="F653" s="725" t="s">
        <v>110</v>
      </c>
      <c r="G653" s="725" t="s">
        <v>257</v>
      </c>
    </row>
    <row r="654" spans="2:7" x14ac:dyDescent="0.35">
      <c r="B654" s="781" t="s">
        <v>46</v>
      </c>
      <c r="C654" s="779" t="s">
        <v>6</v>
      </c>
      <c r="D654" s="728"/>
      <c r="E654" s="725" t="s">
        <v>111</v>
      </c>
      <c r="F654" s="725" t="s">
        <v>110</v>
      </c>
      <c r="G654" s="725" t="s">
        <v>257</v>
      </c>
    </row>
    <row r="655" spans="2:7" x14ac:dyDescent="0.35">
      <c r="B655" s="781" t="s">
        <v>147</v>
      </c>
      <c r="C655" s="779" t="s">
        <v>6</v>
      </c>
      <c r="D655" s="728"/>
      <c r="E655" s="725" t="s">
        <v>111</v>
      </c>
      <c r="F655" s="725" t="s">
        <v>110</v>
      </c>
      <c r="G655" s="725" t="s">
        <v>257</v>
      </c>
    </row>
    <row r="656" spans="2:7" x14ac:dyDescent="0.35">
      <c r="B656" s="781" t="s">
        <v>47</v>
      </c>
      <c r="C656" s="779" t="s">
        <v>6</v>
      </c>
      <c r="D656" s="728">
        <v>0</v>
      </c>
      <c r="E656" s="725" t="s">
        <v>111</v>
      </c>
      <c r="F656" s="725" t="s">
        <v>110</v>
      </c>
      <c r="G656" s="725" t="s">
        <v>257</v>
      </c>
    </row>
    <row r="657" spans="2:7" x14ac:dyDescent="0.35">
      <c r="B657" s="780" t="s">
        <v>44</v>
      </c>
      <c r="C657" s="782" t="s">
        <v>8</v>
      </c>
      <c r="D657" s="728">
        <v>82306.34</v>
      </c>
      <c r="E657" s="725" t="s">
        <v>111</v>
      </c>
      <c r="F657" s="725" t="s">
        <v>110</v>
      </c>
      <c r="G657" s="725" t="s">
        <v>257</v>
      </c>
    </row>
    <row r="658" spans="2:7" x14ac:dyDescent="0.35">
      <c r="B658" s="780" t="s">
        <v>52</v>
      </c>
      <c r="C658" s="782" t="s">
        <v>8</v>
      </c>
      <c r="D658" s="728">
        <v>82306.34</v>
      </c>
      <c r="E658" s="725" t="s">
        <v>111</v>
      </c>
      <c r="F658" s="725" t="s">
        <v>110</v>
      </c>
      <c r="G658" s="725" t="s">
        <v>257</v>
      </c>
    </row>
    <row r="659" spans="2:7" x14ac:dyDescent="0.35">
      <c r="B659" s="780" t="s">
        <v>148</v>
      </c>
      <c r="C659" s="782" t="s">
        <v>8</v>
      </c>
      <c r="D659" s="728"/>
      <c r="E659" s="725" t="s">
        <v>111</v>
      </c>
      <c r="F659" s="725" t="s">
        <v>110</v>
      </c>
      <c r="G659" s="725" t="s">
        <v>257</v>
      </c>
    </row>
    <row r="660" spans="2:7" x14ac:dyDescent="0.35">
      <c r="B660" s="783" t="s">
        <v>48</v>
      </c>
      <c r="C660" s="782" t="s">
        <v>8</v>
      </c>
      <c r="D660" s="728"/>
      <c r="E660" s="725" t="s">
        <v>111</v>
      </c>
      <c r="F660" s="725" t="s">
        <v>110</v>
      </c>
      <c r="G660" s="725" t="s">
        <v>257</v>
      </c>
    </row>
    <row r="661" spans="2:7" x14ac:dyDescent="0.35">
      <c r="B661" s="783" t="s">
        <v>49</v>
      </c>
      <c r="C661" s="782" t="s">
        <v>8</v>
      </c>
      <c r="D661" s="728">
        <v>0</v>
      </c>
      <c r="E661" s="725" t="s">
        <v>111</v>
      </c>
      <c r="F661" s="725" t="s">
        <v>110</v>
      </c>
      <c r="G661" s="725" t="s">
        <v>257</v>
      </c>
    </row>
    <row r="662" spans="2:7" x14ac:dyDescent="0.35">
      <c r="B662" s="783" t="s">
        <v>149</v>
      </c>
      <c r="C662" s="784"/>
      <c r="D662" s="728"/>
      <c r="E662" s="725" t="s">
        <v>111</v>
      </c>
      <c r="F662" s="725" t="s">
        <v>110</v>
      </c>
      <c r="G662" s="725" t="s">
        <v>257</v>
      </c>
    </row>
    <row r="663" spans="2:7" x14ac:dyDescent="0.35">
      <c r="B663" s="780" t="s">
        <v>45</v>
      </c>
      <c r="C663" s="785" t="s">
        <v>9</v>
      </c>
      <c r="D663" s="728">
        <v>4.16</v>
      </c>
      <c r="E663" s="725" t="s">
        <v>111</v>
      </c>
      <c r="F663" s="725" t="s">
        <v>110</v>
      </c>
      <c r="G663" s="725" t="s">
        <v>257</v>
      </c>
    </row>
    <row r="664" spans="2:7" ht="56.5" x14ac:dyDescent="0.35">
      <c r="B664" s="32" t="s">
        <v>89</v>
      </c>
      <c r="C664" s="66"/>
      <c r="D664" s="724">
        <v>1810.607</v>
      </c>
      <c r="E664" s="725" t="s">
        <v>88</v>
      </c>
      <c r="F664" s="725" t="s">
        <v>110</v>
      </c>
      <c r="G664" s="725" t="s">
        <v>257</v>
      </c>
    </row>
    <row r="665" spans="2:7" ht="28.5" x14ac:dyDescent="0.35">
      <c r="B665" s="786" t="s">
        <v>41</v>
      </c>
      <c r="C665" s="787" t="s">
        <v>22</v>
      </c>
      <c r="D665" s="728"/>
      <c r="E665" s="725" t="s">
        <v>88</v>
      </c>
      <c r="F665" s="725" t="s">
        <v>110</v>
      </c>
      <c r="G665" s="725" t="s">
        <v>257</v>
      </c>
    </row>
    <row r="666" spans="2:7" ht="28" x14ac:dyDescent="0.35">
      <c r="B666" s="788" t="s">
        <v>214</v>
      </c>
      <c r="C666" s="787" t="s">
        <v>22</v>
      </c>
      <c r="D666" s="728"/>
      <c r="E666" s="725" t="s">
        <v>88</v>
      </c>
      <c r="F666" s="725" t="s">
        <v>110</v>
      </c>
      <c r="G666" s="725" t="s">
        <v>257</v>
      </c>
    </row>
    <row r="667" spans="2:7" ht="28" x14ac:dyDescent="0.35">
      <c r="B667" s="789" t="s">
        <v>17</v>
      </c>
      <c r="C667" s="787" t="s">
        <v>22</v>
      </c>
      <c r="D667" s="728"/>
      <c r="E667" s="725" t="s">
        <v>88</v>
      </c>
      <c r="F667" s="725" t="s">
        <v>110</v>
      </c>
      <c r="G667" s="725" t="s">
        <v>257</v>
      </c>
    </row>
    <row r="668" spans="2:7" ht="28" x14ac:dyDescent="0.35">
      <c r="B668" s="788" t="s">
        <v>75</v>
      </c>
      <c r="C668" s="787" t="s">
        <v>22</v>
      </c>
      <c r="D668" s="728">
        <v>4625</v>
      </c>
      <c r="E668" s="725" t="s">
        <v>88</v>
      </c>
      <c r="F668" s="725" t="s">
        <v>110</v>
      </c>
      <c r="G668" s="725" t="s">
        <v>257</v>
      </c>
    </row>
    <row r="669" spans="2:7" ht="28" x14ac:dyDescent="0.35">
      <c r="B669" s="789" t="s">
        <v>20</v>
      </c>
      <c r="C669" s="787" t="s">
        <v>22</v>
      </c>
      <c r="D669" s="728"/>
      <c r="E669" s="725" t="s">
        <v>88</v>
      </c>
      <c r="F669" s="725" t="s">
        <v>110</v>
      </c>
      <c r="G669" s="725" t="s">
        <v>257</v>
      </c>
    </row>
    <row r="670" spans="2:7" ht="28" x14ac:dyDescent="0.35">
      <c r="B670" s="788" t="s">
        <v>217</v>
      </c>
      <c r="C670" s="787" t="s">
        <v>22</v>
      </c>
      <c r="D670" s="728"/>
      <c r="E670" s="725" t="s">
        <v>88</v>
      </c>
      <c r="F670" s="725" t="s">
        <v>110</v>
      </c>
      <c r="G670" s="725" t="s">
        <v>257</v>
      </c>
    </row>
    <row r="671" spans="2:7" x14ac:dyDescent="0.35">
      <c r="B671" s="788" t="s">
        <v>69</v>
      </c>
      <c r="C671" s="790"/>
      <c r="D671" s="728">
        <v>31</v>
      </c>
      <c r="E671" s="725" t="s">
        <v>88</v>
      </c>
      <c r="F671" s="725" t="s">
        <v>110</v>
      </c>
      <c r="G671" s="725" t="s">
        <v>257</v>
      </c>
    </row>
    <row r="672" spans="2:7" ht="28.5" x14ac:dyDescent="0.35">
      <c r="B672" s="786" t="s">
        <v>42</v>
      </c>
      <c r="C672" s="787" t="s">
        <v>33</v>
      </c>
      <c r="D672" s="728"/>
      <c r="E672" s="725" t="s">
        <v>88</v>
      </c>
      <c r="F672" s="725" t="s">
        <v>110</v>
      </c>
      <c r="G672" s="725" t="s">
        <v>257</v>
      </c>
    </row>
    <row r="673" spans="2:7" x14ac:dyDescent="0.35">
      <c r="B673" s="788" t="s">
        <v>0</v>
      </c>
      <c r="C673" s="787" t="s">
        <v>33</v>
      </c>
      <c r="D673" s="728"/>
      <c r="E673" s="725" t="s">
        <v>88</v>
      </c>
      <c r="F673" s="725" t="s">
        <v>110</v>
      </c>
      <c r="G673" s="725" t="s">
        <v>257</v>
      </c>
    </row>
    <row r="674" spans="2:7" x14ac:dyDescent="0.35">
      <c r="B674" s="789" t="s">
        <v>17</v>
      </c>
      <c r="C674" s="787" t="s">
        <v>33</v>
      </c>
      <c r="D674" s="728"/>
      <c r="E674" s="725" t="s">
        <v>88</v>
      </c>
      <c r="F674" s="725" t="s">
        <v>110</v>
      </c>
      <c r="G674" s="725" t="s">
        <v>257</v>
      </c>
    </row>
    <row r="675" spans="2:7" ht="28.5" x14ac:dyDescent="0.35">
      <c r="B675" s="789" t="s">
        <v>19</v>
      </c>
      <c r="C675" s="787" t="s">
        <v>33</v>
      </c>
      <c r="D675" s="728">
        <v>0.05</v>
      </c>
      <c r="E675" s="725" t="s">
        <v>88</v>
      </c>
      <c r="F675" s="725" t="s">
        <v>110</v>
      </c>
      <c r="G675" s="725" t="s">
        <v>257</v>
      </c>
    </row>
    <row r="676" spans="2:7" ht="28.5" x14ac:dyDescent="0.35">
      <c r="B676" s="789" t="s">
        <v>21</v>
      </c>
      <c r="C676" s="787" t="s">
        <v>33</v>
      </c>
      <c r="D676" s="728"/>
      <c r="E676" s="725" t="s">
        <v>88</v>
      </c>
      <c r="F676" s="725" t="s">
        <v>110</v>
      </c>
      <c r="G676" s="725" t="s">
        <v>257</v>
      </c>
    </row>
    <row r="677" spans="2:7" x14ac:dyDescent="0.35">
      <c r="B677" s="788" t="s">
        <v>220</v>
      </c>
      <c r="C677" s="787" t="s">
        <v>33</v>
      </c>
      <c r="D677" s="728"/>
      <c r="E677" s="725" t="s">
        <v>88</v>
      </c>
      <c r="F677" s="725" t="s">
        <v>110</v>
      </c>
      <c r="G677" s="725" t="s">
        <v>257</v>
      </c>
    </row>
    <row r="678" spans="2:7" x14ac:dyDescent="0.35">
      <c r="B678" s="788" t="s">
        <v>76</v>
      </c>
      <c r="C678" s="790"/>
      <c r="D678" s="728">
        <v>50.947000000000003</v>
      </c>
      <c r="E678" s="725" t="s">
        <v>88</v>
      </c>
      <c r="F678" s="725" t="s">
        <v>110</v>
      </c>
      <c r="G678" s="725" t="s">
        <v>257</v>
      </c>
    </row>
    <row r="679" spans="2:7" ht="56.5" x14ac:dyDescent="0.35">
      <c r="B679" s="32" t="s">
        <v>89</v>
      </c>
      <c r="C679" s="66"/>
      <c r="D679" s="724">
        <v>198.69000000000003</v>
      </c>
      <c r="E679" s="725" t="s">
        <v>111</v>
      </c>
      <c r="F679" s="725" t="s">
        <v>110</v>
      </c>
      <c r="G679" s="725" t="s">
        <v>257</v>
      </c>
    </row>
    <row r="680" spans="2:7" ht="28.5" x14ac:dyDescent="0.35">
      <c r="B680" s="786" t="s">
        <v>41</v>
      </c>
      <c r="C680" s="787" t="s">
        <v>22</v>
      </c>
      <c r="D680" s="728"/>
      <c r="E680" s="725" t="s">
        <v>111</v>
      </c>
      <c r="F680" s="725" t="s">
        <v>110</v>
      </c>
      <c r="G680" s="725" t="s">
        <v>257</v>
      </c>
    </row>
    <row r="681" spans="2:7" ht="28" x14ac:dyDescent="0.35">
      <c r="B681" s="788" t="s">
        <v>214</v>
      </c>
      <c r="C681" s="787" t="s">
        <v>22</v>
      </c>
      <c r="D681" s="728"/>
      <c r="E681" s="725" t="s">
        <v>111</v>
      </c>
      <c r="F681" s="725" t="s">
        <v>110</v>
      </c>
      <c r="G681" s="725" t="s">
        <v>257</v>
      </c>
    </row>
    <row r="682" spans="2:7" ht="28" x14ac:dyDescent="0.35">
      <c r="B682" s="789" t="s">
        <v>17</v>
      </c>
      <c r="C682" s="787" t="s">
        <v>22</v>
      </c>
      <c r="D682" s="728"/>
      <c r="E682" s="725" t="s">
        <v>111</v>
      </c>
      <c r="F682" s="725" t="s">
        <v>110</v>
      </c>
      <c r="G682" s="725" t="s">
        <v>257</v>
      </c>
    </row>
    <row r="683" spans="2:7" ht="28" x14ac:dyDescent="0.35">
      <c r="B683" s="788" t="s">
        <v>75</v>
      </c>
      <c r="C683" s="787" t="s">
        <v>22</v>
      </c>
      <c r="D683" s="728">
        <v>3973.8</v>
      </c>
      <c r="E683" s="725" t="s">
        <v>111</v>
      </c>
      <c r="F683" s="725" t="s">
        <v>110</v>
      </c>
      <c r="G683" s="725" t="s">
        <v>257</v>
      </c>
    </row>
    <row r="684" spans="2:7" ht="28" x14ac:dyDescent="0.35">
      <c r="B684" s="789" t="s">
        <v>20</v>
      </c>
      <c r="C684" s="787" t="s">
        <v>22</v>
      </c>
      <c r="D684" s="728"/>
      <c r="E684" s="725" t="s">
        <v>111</v>
      </c>
      <c r="F684" s="725" t="s">
        <v>110</v>
      </c>
      <c r="G684" s="725" t="s">
        <v>257</v>
      </c>
    </row>
    <row r="685" spans="2:7" ht="28" x14ac:dyDescent="0.35">
      <c r="B685" s="788" t="s">
        <v>217</v>
      </c>
      <c r="C685" s="787" t="s">
        <v>22</v>
      </c>
      <c r="D685" s="728"/>
      <c r="E685" s="725" t="s">
        <v>111</v>
      </c>
      <c r="F685" s="725" t="s">
        <v>110</v>
      </c>
      <c r="G685" s="725" t="s">
        <v>257</v>
      </c>
    </row>
    <row r="686" spans="2:7" x14ac:dyDescent="0.35">
      <c r="B686" s="788" t="s">
        <v>69</v>
      </c>
      <c r="C686" s="790"/>
      <c r="D686" s="728"/>
      <c r="E686" s="725" t="s">
        <v>111</v>
      </c>
      <c r="F686" s="725" t="s">
        <v>110</v>
      </c>
      <c r="G686" s="725" t="s">
        <v>257</v>
      </c>
    </row>
    <row r="687" spans="2:7" ht="28.5" x14ac:dyDescent="0.35">
      <c r="B687" s="786" t="s">
        <v>42</v>
      </c>
      <c r="C687" s="787" t="s">
        <v>33</v>
      </c>
      <c r="D687" s="728"/>
      <c r="E687" s="725" t="s">
        <v>111</v>
      </c>
      <c r="F687" s="725" t="s">
        <v>110</v>
      </c>
      <c r="G687" s="725" t="s">
        <v>257</v>
      </c>
    </row>
    <row r="688" spans="2:7" x14ac:dyDescent="0.35">
      <c r="B688" s="788" t="s">
        <v>0</v>
      </c>
      <c r="C688" s="787" t="s">
        <v>33</v>
      </c>
      <c r="D688" s="728"/>
      <c r="E688" s="725" t="s">
        <v>111</v>
      </c>
      <c r="F688" s="725" t="s">
        <v>110</v>
      </c>
      <c r="G688" s="725" t="s">
        <v>257</v>
      </c>
    </row>
    <row r="689" spans="2:7" x14ac:dyDescent="0.35">
      <c r="B689" s="789" t="s">
        <v>17</v>
      </c>
      <c r="C689" s="787" t="s">
        <v>33</v>
      </c>
      <c r="D689" s="728"/>
      <c r="E689" s="725" t="s">
        <v>111</v>
      </c>
      <c r="F689" s="725" t="s">
        <v>110</v>
      </c>
      <c r="G689" s="725" t="s">
        <v>257</v>
      </c>
    </row>
    <row r="690" spans="2:7" ht="28.5" x14ac:dyDescent="0.35">
      <c r="B690" s="789" t="s">
        <v>19</v>
      </c>
      <c r="C690" s="787" t="s">
        <v>33</v>
      </c>
      <c r="D690" s="728">
        <v>0.05</v>
      </c>
      <c r="E690" s="725" t="s">
        <v>111</v>
      </c>
      <c r="F690" s="725" t="s">
        <v>110</v>
      </c>
      <c r="G690" s="725" t="s">
        <v>257</v>
      </c>
    </row>
    <row r="691" spans="2:7" ht="28.5" x14ac:dyDescent="0.35">
      <c r="B691" s="789" t="s">
        <v>21</v>
      </c>
      <c r="C691" s="787" t="s">
        <v>33</v>
      </c>
      <c r="D691" s="728"/>
      <c r="E691" s="725" t="s">
        <v>111</v>
      </c>
      <c r="F691" s="725" t="s">
        <v>110</v>
      </c>
      <c r="G691" s="725" t="s">
        <v>257</v>
      </c>
    </row>
    <row r="692" spans="2:7" x14ac:dyDescent="0.35">
      <c r="B692" s="788" t="s">
        <v>220</v>
      </c>
      <c r="C692" s="787" t="s">
        <v>33</v>
      </c>
      <c r="D692" s="728"/>
      <c r="E692" s="725" t="s">
        <v>111</v>
      </c>
      <c r="F692" s="725" t="s">
        <v>110</v>
      </c>
      <c r="G692" s="725" t="s">
        <v>257</v>
      </c>
    </row>
    <row r="693" spans="2:7" x14ac:dyDescent="0.35">
      <c r="B693" s="788" t="s">
        <v>76</v>
      </c>
      <c r="C693" s="790"/>
      <c r="D693" s="728"/>
      <c r="E693" s="725" t="s">
        <v>111</v>
      </c>
      <c r="F693" s="725" t="s">
        <v>110</v>
      </c>
      <c r="G693" s="725" t="s">
        <v>257</v>
      </c>
    </row>
    <row r="694" spans="2:7" ht="28.5" x14ac:dyDescent="0.35">
      <c r="B694" s="298" t="s">
        <v>90</v>
      </c>
      <c r="C694" s="26"/>
      <c r="D694" s="724">
        <v>-15565.878185714573</v>
      </c>
      <c r="E694" s="725" t="s">
        <v>88</v>
      </c>
      <c r="F694" s="725" t="s">
        <v>110</v>
      </c>
      <c r="G694" s="725" t="s">
        <v>257</v>
      </c>
    </row>
    <row r="695" spans="2:7" ht="56.5" x14ac:dyDescent="0.35">
      <c r="B695" s="27" t="s">
        <v>258</v>
      </c>
      <c r="C695" s="310" t="s">
        <v>37</v>
      </c>
      <c r="D695" s="728">
        <v>107829.53</v>
      </c>
      <c r="E695" s="725" t="s">
        <v>88</v>
      </c>
      <c r="F695" s="725" t="s">
        <v>110</v>
      </c>
      <c r="G695" s="725" t="s">
        <v>257</v>
      </c>
    </row>
    <row r="696" spans="2:7" x14ac:dyDescent="0.35">
      <c r="B696" s="27" t="s">
        <v>259</v>
      </c>
      <c r="C696" s="310" t="s">
        <v>8</v>
      </c>
      <c r="D696" s="728">
        <v>212058.3</v>
      </c>
      <c r="E696" s="725" t="s">
        <v>88</v>
      </c>
      <c r="F696" s="725" t="s">
        <v>110</v>
      </c>
      <c r="G696" s="725" t="s">
        <v>257</v>
      </c>
    </row>
    <row r="697" spans="2:7" ht="56.5" x14ac:dyDescent="0.35">
      <c r="B697" s="27" t="s">
        <v>260</v>
      </c>
      <c r="C697" s="310" t="s">
        <v>37</v>
      </c>
      <c r="D697" s="728">
        <v>100315.01</v>
      </c>
      <c r="E697" s="725" t="s">
        <v>88</v>
      </c>
      <c r="F697" s="725" t="s">
        <v>110</v>
      </c>
      <c r="G697" s="725" t="s">
        <v>257</v>
      </c>
    </row>
    <row r="698" spans="2:7" x14ac:dyDescent="0.35">
      <c r="B698" s="27" t="s">
        <v>261</v>
      </c>
      <c r="C698" s="310" t="s">
        <v>8</v>
      </c>
      <c r="D698" s="728">
        <v>230563.5</v>
      </c>
      <c r="E698" s="725" t="s">
        <v>88</v>
      </c>
      <c r="F698" s="725" t="s">
        <v>110</v>
      </c>
      <c r="G698" s="725" t="s">
        <v>257</v>
      </c>
    </row>
    <row r="699" spans="2:7" ht="28.5" x14ac:dyDescent="0.35">
      <c r="B699" s="298" t="s">
        <v>90</v>
      </c>
      <c r="C699" s="26"/>
      <c r="D699" s="724">
        <v>-25858.703146507996</v>
      </c>
      <c r="E699" s="725" t="s">
        <v>111</v>
      </c>
      <c r="F699" s="725" t="s">
        <v>110</v>
      </c>
      <c r="G699" s="725" t="s">
        <v>257</v>
      </c>
    </row>
    <row r="700" spans="2:7" ht="56.5" x14ac:dyDescent="0.35">
      <c r="B700" s="27" t="s">
        <v>258</v>
      </c>
      <c r="C700" s="310" t="s">
        <v>37</v>
      </c>
      <c r="D700" s="728">
        <v>89433.91</v>
      </c>
      <c r="E700" s="725" t="s">
        <v>111</v>
      </c>
      <c r="F700" s="725" t="s">
        <v>110</v>
      </c>
      <c r="G700" s="725" t="s">
        <v>257</v>
      </c>
    </row>
    <row r="701" spans="2:7" x14ac:dyDescent="0.35">
      <c r="B701" s="27" t="s">
        <v>259</v>
      </c>
      <c r="C701" s="310" t="s">
        <v>8</v>
      </c>
      <c r="D701" s="728">
        <v>82306.335000000006</v>
      </c>
      <c r="E701" s="725" t="s">
        <v>111</v>
      </c>
      <c r="F701" s="725" t="s">
        <v>110</v>
      </c>
      <c r="G701" s="725" t="s">
        <v>257</v>
      </c>
    </row>
    <row r="702" spans="2:7" ht="56.5" x14ac:dyDescent="0.35">
      <c r="B702" s="27" t="s">
        <v>260</v>
      </c>
      <c r="C702" s="310" t="s">
        <v>37</v>
      </c>
      <c r="D702" s="728">
        <v>59723.85</v>
      </c>
      <c r="E702" s="725" t="s">
        <v>111</v>
      </c>
      <c r="F702" s="725" t="s">
        <v>110</v>
      </c>
      <c r="G702" s="725" t="s">
        <v>257</v>
      </c>
    </row>
    <row r="703" spans="2:7" x14ac:dyDescent="0.35">
      <c r="B703" s="27" t="s">
        <v>261</v>
      </c>
      <c r="C703" s="310" t="s">
        <v>8</v>
      </c>
      <c r="D703" s="728">
        <v>77320.255000000005</v>
      </c>
      <c r="E703" s="725" t="s">
        <v>111</v>
      </c>
      <c r="F703" s="725" t="s">
        <v>110</v>
      </c>
      <c r="G703" s="725" t="s">
        <v>257</v>
      </c>
    </row>
  </sheetData>
  <mergeCells count="1">
    <mergeCell ref="B1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T54"/>
  <sheetViews>
    <sheetView zoomScale="85" zoomScaleNormal="85" workbookViewId="0">
      <selection activeCell="Z28" sqref="Z28"/>
    </sheetView>
  </sheetViews>
  <sheetFormatPr defaultColWidth="9.1796875" defaultRowHeight="14" x14ac:dyDescent="0.3"/>
  <cols>
    <col min="1" max="1" width="12.54296875" style="1" customWidth="1"/>
    <col min="2" max="2" width="51.7265625" style="1" customWidth="1"/>
    <col min="3" max="3" width="11.453125" style="1" customWidth="1"/>
    <col min="4" max="4" width="14.453125" style="1" customWidth="1"/>
    <col min="5" max="13" width="14.453125" style="1" hidden="1" customWidth="1"/>
    <col min="14" max="14" width="14.453125" style="1" customWidth="1"/>
    <col min="15" max="15" width="13" style="1" hidden="1" customWidth="1"/>
    <col min="16" max="16" width="9.453125" style="1" hidden="1" customWidth="1"/>
    <col min="17" max="21" width="0" style="1" hidden="1" customWidth="1"/>
    <col min="22" max="16384" width="9.1796875" style="1"/>
  </cols>
  <sheetData>
    <row r="1" spans="1:17" ht="42" customHeight="1" x14ac:dyDescent="0.35">
      <c r="A1" s="791" t="s">
        <v>56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</row>
    <row r="2" spans="1:17" s="11" customFormat="1" ht="39" customHeight="1" thickBot="1" x14ac:dyDescent="0.35">
      <c r="A2" s="12" t="s">
        <v>4</v>
      </c>
      <c r="B2" s="46"/>
      <c r="C2" s="47" t="s">
        <v>5</v>
      </c>
      <c r="D2" s="47" t="s">
        <v>1</v>
      </c>
      <c r="E2" s="81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7" s="11" customFormat="1" ht="14.5" thickBot="1" x14ac:dyDescent="0.35">
      <c r="A3" s="82" t="s">
        <v>15</v>
      </c>
      <c r="B3" s="83" t="s">
        <v>53</v>
      </c>
      <c r="C3" s="84"/>
      <c r="D3" s="179">
        <f>(D10-D9)*D13</f>
        <v>-11096.023840000018</v>
      </c>
      <c r="E3" s="179">
        <f t="shared" ref="E3" si="0">(E10-E9)*E13</f>
        <v>0</v>
      </c>
      <c r="F3" s="179">
        <f t="shared" ref="F3:L3" si="1">(F10-F9)*F13</f>
        <v>0</v>
      </c>
      <c r="G3" s="179">
        <f t="shared" si="1"/>
        <v>0</v>
      </c>
      <c r="H3" s="179">
        <f t="shared" si="1"/>
        <v>0</v>
      </c>
      <c r="I3" s="179">
        <f t="shared" si="1"/>
        <v>0</v>
      </c>
      <c r="J3" s="179">
        <f t="shared" ref="J3:K3" si="2">(J10-J9)*J13</f>
        <v>0</v>
      </c>
      <c r="K3" s="179">
        <f t="shared" si="2"/>
        <v>0</v>
      </c>
      <c r="L3" s="179">
        <f t="shared" si="1"/>
        <v>0</v>
      </c>
      <c r="M3" s="179">
        <f t="shared" ref="M3:O3" si="3">(M10-M9)*M13</f>
        <v>0</v>
      </c>
      <c r="N3" s="179">
        <f t="shared" si="3"/>
        <v>0</v>
      </c>
      <c r="O3" s="86">
        <f t="shared" si="3"/>
        <v>0</v>
      </c>
    </row>
    <row r="4" spans="1:17" x14ac:dyDescent="0.3">
      <c r="A4" s="803" t="s">
        <v>7</v>
      </c>
      <c r="B4" s="87" t="s">
        <v>12</v>
      </c>
      <c r="C4" s="801" t="s">
        <v>6</v>
      </c>
      <c r="D4" s="101">
        <v>54</v>
      </c>
      <c r="E4" s="101">
        <v>54</v>
      </c>
      <c r="F4" s="101">
        <v>54</v>
      </c>
      <c r="G4" s="101">
        <v>54</v>
      </c>
      <c r="H4" s="101">
        <v>54</v>
      </c>
      <c r="I4" s="101">
        <v>54</v>
      </c>
      <c r="J4" s="101">
        <v>54</v>
      </c>
      <c r="K4" s="101">
        <v>54</v>
      </c>
      <c r="L4" s="101">
        <v>54</v>
      </c>
      <c r="M4" s="102"/>
      <c r="N4" s="101">
        <v>42</v>
      </c>
      <c r="O4" s="88"/>
    </row>
    <row r="5" spans="1:17" ht="15" customHeight="1" x14ac:dyDescent="0.3">
      <c r="A5" s="804"/>
      <c r="B5" s="89" t="s">
        <v>50</v>
      </c>
      <c r="C5" s="801"/>
      <c r="D5" s="103">
        <v>20717</v>
      </c>
      <c r="E5" s="103">
        <v>1058</v>
      </c>
      <c r="F5" s="103">
        <v>1108</v>
      </c>
      <c r="G5" s="103">
        <v>1356</v>
      </c>
      <c r="H5" s="103">
        <v>368</v>
      </c>
      <c r="I5" s="103">
        <v>368</v>
      </c>
      <c r="J5" s="103">
        <v>368</v>
      </c>
      <c r="K5" s="103">
        <v>1528</v>
      </c>
      <c r="L5" s="103">
        <v>3102</v>
      </c>
      <c r="M5" s="103"/>
      <c r="N5" s="103">
        <v>7874</v>
      </c>
      <c r="O5" s="90"/>
    </row>
    <row r="6" spans="1:17" x14ac:dyDescent="0.3">
      <c r="A6" s="804"/>
      <c r="B6" s="89" t="s">
        <v>51</v>
      </c>
      <c r="C6" s="801"/>
      <c r="D6" s="103">
        <f>D5+D7-D8</f>
        <v>19697</v>
      </c>
      <c r="E6" s="103">
        <v>1058</v>
      </c>
      <c r="F6" s="103">
        <f t="shared" ref="F6:L6" si="4">F5+F7-F8</f>
        <v>870</v>
      </c>
      <c r="G6" s="103">
        <f t="shared" si="4"/>
        <v>1322</v>
      </c>
      <c r="H6" s="103">
        <f t="shared" si="4"/>
        <v>368</v>
      </c>
      <c r="I6" s="103">
        <f t="shared" si="4"/>
        <v>368</v>
      </c>
      <c r="J6" s="103">
        <f t="shared" si="4"/>
        <v>368</v>
      </c>
      <c r="K6" s="103">
        <f t="shared" si="4"/>
        <v>1392</v>
      </c>
      <c r="L6" s="103">
        <f t="shared" si="4"/>
        <v>2490</v>
      </c>
      <c r="M6" s="103">
        <f t="shared" ref="M6:O6" si="5">M5+M7-M8</f>
        <v>0</v>
      </c>
      <c r="N6" s="103">
        <v>7874</v>
      </c>
      <c r="O6" s="90">
        <f t="shared" si="5"/>
        <v>0</v>
      </c>
    </row>
    <row r="7" spans="1:17" x14ac:dyDescent="0.3">
      <c r="A7" s="804"/>
      <c r="B7" s="91" t="s">
        <v>46</v>
      </c>
      <c r="C7" s="801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7" x14ac:dyDescent="0.3">
      <c r="A8" s="804"/>
      <c r="B8" s="91" t="s">
        <v>47</v>
      </c>
      <c r="C8" s="802"/>
      <c r="D8" s="103">
        <f>SUM(E8+F8+G8+J8+K8+L8)</f>
        <v>1020</v>
      </c>
      <c r="E8" s="103">
        <v>0</v>
      </c>
      <c r="F8" s="103">
        <v>238</v>
      </c>
      <c r="G8" s="103">
        <v>34</v>
      </c>
      <c r="H8" s="103">
        <v>0</v>
      </c>
      <c r="I8" s="103">
        <v>0</v>
      </c>
      <c r="J8" s="103">
        <v>0</v>
      </c>
      <c r="K8" s="103">
        <v>136</v>
      </c>
      <c r="L8" s="103">
        <v>612</v>
      </c>
      <c r="M8" s="103"/>
      <c r="N8" s="103"/>
      <c r="O8" s="90"/>
      <c r="P8" s="74"/>
    </row>
    <row r="9" spans="1:17" x14ac:dyDescent="0.3">
      <c r="A9" s="804"/>
      <c r="B9" s="89" t="s">
        <v>44</v>
      </c>
      <c r="C9" s="798" t="s">
        <v>8</v>
      </c>
      <c r="D9" s="103">
        <v>175440.7</v>
      </c>
      <c r="E9" s="103">
        <v>5782.2</v>
      </c>
      <c r="F9" s="103">
        <v>7138.6</v>
      </c>
      <c r="G9" s="103">
        <v>19011.5</v>
      </c>
      <c r="H9" s="103">
        <v>3286.9</v>
      </c>
      <c r="I9" s="103">
        <v>3286.9</v>
      </c>
      <c r="J9" s="103">
        <v>3286.9</v>
      </c>
      <c r="K9" s="103">
        <v>9168</v>
      </c>
      <c r="L9" s="103">
        <v>19542.599999999999</v>
      </c>
      <c r="M9" s="103"/>
      <c r="N9" s="103">
        <v>61787.2575</v>
      </c>
      <c r="O9" s="90"/>
    </row>
    <row r="10" spans="1:17" x14ac:dyDescent="0.3">
      <c r="A10" s="804"/>
      <c r="B10" s="89" t="s">
        <v>52</v>
      </c>
      <c r="C10" s="799"/>
      <c r="D10" s="103">
        <f>D9+D11-D12</f>
        <v>168396.5</v>
      </c>
      <c r="E10" s="103">
        <f t="shared" ref="E10:L10" si="6">E9+E11-E12</f>
        <v>5517.7</v>
      </c>
      <c r="F10" s="103">
        <f>F9+F11-F12</f>
        <v>5647.7000000000007</v>
      </c>
      <c r="G10" s="103">
        <f t="shared" si="6"/>
        <v>18544</v>
      </c>
      <c r="H10" s="103">
        <f t="shared" si="6"/>
        <v>3232.4</v>
      </c>
      <c r="I10" s="103">
        <f t="shared" si="6"/>
        <v>3183.2000000000003</v>
      </c>
      <c r="J10" s="103">
        <f t="shared" si="6"/>
        <v>3137.2000000000003</v>
      </c>
      <c r="K10" s="103">
        <f t="shared" si="6"/>
        <v>8352</v>
      </c>
      <c r="L10" s="103">
        <f t="shared" si="6"/>
        <v>15686.999999999998</v>
      </c>
      <c r="M10" s="103">
        <f t="shared" ref="M10:O10" si="7">M9+M11-M12</f>
        <v>0</v>
      </c>
      <c r="N10" s="103">
        <v>61787.2575</v>
      </c>
      <c r="O10" s="90">
        <f t="shared" si="7"/>
        <v>0</v>
      </c>
      <c r="P10" s="178" t="e">
        <f>#REF!</f>
        <v>#REF!</v>
      </c>
      <c r="Q10" s="178" t="e">
        <f>#REF!</f>
        <v>#REF!</v>
      </c>
    </row>
    <row r="11" spans="1:17" ht="16.5" customHeight="1" x14ac:dyDescent="0.3">
      <c r="A11" s="804"/>
      <c r="B11" s="92" t="s">
        <v>48</v>
      </c>
      <c r="C11" s="799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7" ht="16.5" customHeight="1" x14ac:dyDescent="0.3">
      <c r="A12" s="805"/>
      <c r="B12" s="92" t="s">
        <v>49</v>
      </c>
      <c r="C12" s="800"/>
      <c r="D12" s="103">
        <f>SUM(E12+F12+G12+J12+K12+L12)</f>
        <v>7044.2</v>
      </c>
      <c r="E12" s="103">
        <v>264.5</v>
      </c>
      <c r="F12" s="103">
        <v>1490.9</v>
      </c>
      <c r="G12" s="103">
        <v>467.5</v>
      </c>
      <c r="H12" s="103">
        <v>54.5</v>
      </c>
      <c r="I12" s="103">
        <v>103.7</v>
      </c>
      <c r="J12" s="103">
        <v>149.69999999999999</v>
      </c>
      <c r="K12" s="103">
        <v>816</v>
      </c>
      <c r="L12" s="103">
        <v>3855.6</v>
      </c>
      <c r="M12" s="103"/>
      <c r="N12" s="103"/>
      <c r="O12" s="90"/>
      <c r="P12" s="74"/>
    </row>
    <row r="13" spans="1:17" ht="28.5" thickBot="1" x14ac:dyDescent="0.35">
      <c r="A13" s="93" t="s">
        <v>14</v>
      </c>
      <c r="B13" s="94" t="s">
        <v>45</v>
      </c>
      <c r="C13" s="95" t="s">
        <v>9</v>
      </c>
      <c r="D13" s="104">
        <v>1.5751999999999999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3.6694</v>
      </c>
      <c r="O13" s="96"/>
      <c r="P13" s="187" t="e">
        <f>#REF!</f>
        <v>#REF!</v>
      </c>
      <c r="Q13" s="180" t="e">
        <f>#REF!</f>
        <v>#REF!</v>
      </c>
    </row>
    <row r="14" spans="1:17" s="11" customFormat="1" ht="28.5" thickBot="1" x14ac:dyDescent="0.35">
      <c r="A14" s="40" t="s">
        <v>16</v>
      </c>
      <c r="B14" s="43" t="s">
        <v>43</v>
      </c>
      <c r="C14" s="44"/>
      <c r="D14" s="105">
        <f>SUM(D16*D24,D22*D30,D17*D25,D18*D26,D19*D27,D20*D28,D21*D29)</f>
        <v>2272.1435000000001</v>
      </c>
      <c r="E14" s="105"/>
      <c r="F14" s="105">
        <f t="shared" ref="F14:M14" si="8">SUM(F16*F24,F17*F25,F18*F26,F19*F27,F20*F28,F21*F29)</f>
        <v>0</v>
      </c>
      <c r="G14" s="105">
        <f t="shared" si="8"/>
        <v>0</v>
      </c>
      <c r="H14" s="105">
        <f t="shared" si="8"/>
        <v>0</v>
      </c>
      <c r="I14" s="105">
        <f t="shared" si="8"/>
        <v>0</v>
      </c>
      <c r="J14" s="105">
        <f t="shared" si="8"/>
        <v>0</v>
      </c>
      <c r="K14" s="105">
        <f t="shared" si="8"/>
        <v>0</v>
      </c>
      <c r="L14" s="105">
        <f t="shared" si="8"/>
        <v>0</v>
      </c>
      <c r="M14" s="105">
        <f t="shared" si="8"/>
        <v>0</v>
      </c>
      <c r="N14" s="105">
        <f>SUM(N16*N24,N17*N25,N18*N26,N19*N27,N20*N28,N21*N29)</f>
        <v>978.73299999999995</v>
      </c>
      <c r="O14" s="45">
        <f>SUM(O16*O24,O17*O25,O18*O26,O19*O27,O20*O28,O21*O29)</f>
        <v>0</v>
      </c>
    </row>
    <row r="15" spans="1:17" s="15" customFormat="1" ht="48.75" customHeight="1" x14ac:dyDescent="0.3">
      <c r="A15" s="812" t="s">
        <v>7</v>
      </c>
      <c r="B15" s="41" t="s">
        <v>41</v>
      </c>
      <c r="C15" s="810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7" s="15" customFormat="1" x14ac:dyDescent="0.3">
      <c r="A16" s="813"/>
      <c r="B16" s="35" t="s">
        <v>0</v>
      </c>
      <c r="C16" s="810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3">
      <c r="A17" s="813"/>
      <c r="B17" s="35" t="s">
        <v>65</v>
      </c>
      <c r="C17" s="810"/>
      <c r="D17" s="18">
        <v>13161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13161</v>
      </c>
      <c r="O17" s="36"/>
    </row>
    <row r="18" spans="1:17" s="15" customFormat="1" ht="18.75" customHeight="1" x14ac:dyDescent="0.3">
      <c r="A18" s="813"/>
      <c r="B18" s="37" t="s">
        <v>17</v>
      </c>
      <c r="C18" s="810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x14ac:dyDescent="0.3">
      <c r="A19" s="813"/>
      <c r="B19" s="35" t="s">
        <v>72</v>
      </c>
      <c r="C19" s="810"/>
      <c r="D19" s="18">
        <v>9548.7099999999991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8420.9</v>
      </c>
      <c r="O19" s="36"/>
    </row>
    <row r="20" spans="1:17" s="15" customFormat="1" ht="17.25" customHeight="1" x14ac:dyDescent="0.3">
      <c r="A20" s="813"/>
      <c r="B20" s="37" t="s">
        <v>20</v>
      </c>
      <c r="C20" s="810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4.5" thickBot="1" x14ac:dyDescent="0.35">
      <c r="A21" s="813"/>
      <c r="B21" s="38" t="s">
        <v>67</v>
      </c>
      <c r="C21" s="811"/>
      <c r="D21" s="107">
        <v>2844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2102</v>
      </c>
      <c r="O21" s="39"/>
    </row>
    <row r="22" spans="1:17" s="15" customFormat="1" ht="14.5" thickBot="1" x14ac:dyDescent="0.35">
      <c r="A22" s="813"/>
      <c r="B22" s="38" t="s">
        <v>69</v>
      </c>
      <c r="C22" s="79"/>
      <c r="D22" s="108">
        <v>23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28" x14ac:dyDescent="0.3">
      <c r="A23" s="813"/>
      <c r="B23" s="33" t="s">
        <v>42</v>
      </c>
      <c r="C23" s="809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3">
      <c r="A24" s="813"/>
      <c r="B24" s="35" t="s">
        <v>0</v>
      </c>
      <c r="C24" s="810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3">
      <c r="A25" s="813"/>
      <c r="B25" s="35" t="s">
        <v>13</v>
      </c>
      <c r="C25" s="810"/>
      <c r="D25" s="18">
        <v>2.8000000000000001E-2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2.8000000000000001E-2</v>
      </c>
      <c r="O25" s="36"/>
    </row>
    <row r="26" spans="1:17" s="15" customFormat="1" ht="15" customHeight="1" x14ac:dyDescent="0.3">
      <c r="A26" s="813"/>
      <c r="B26" s="37" t="s">
        <v>17</v>
      </c>
      <c r="C26" s="810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3">
      <c r="A27" s="813"/>
      <c r="B27" s="37" t="s">
        <v>19</v>
      </c>
      <c r="C27" s="810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3">
      <c r="A28" s="813"/>
      <c r="B28" s="37" t="s">
        <v>21</v>
      </c>
      <c r="C28" s="810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4.5" thickBot="1" x14ac:dyDescent="0.35">
      <c r="A29" s="814"/>
      <c r="B29" s="38" t="s">
        <v>66</v>
      </c>
      <c r="C29" s="811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4.5" thickBot="1" x14ac:dyDescent="0.35">
      <c r="A30" s="80"/>
      <c r="B30" s="38" t="s">
        <v>70</v>
      </c>
      <c r="C30" s="79"/>
      <c r="D30" s="108">
        <v>50.88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x14ac:dyDescent="0.3">
      <c r="A31" s="49" t="s">
        <v>34</v>
      </c>
      <c r="B31" s="56" t="s">
        <v>55</v>
      </c>
      <c r="C31" s="57"/>
      <c r="D31" s="58">
        <f>((D34/D35)-(D32/D33))*D33</f>
        <v>9198.6757630675147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12539.301545147393</v>
      </c>
      <c r="O31" s="59" t="e">
        <f t="shared" ref="O31" si="9">((O34/O35)-(O32/O33))*O33</f>
        <v>#DIV/0!</v>
      </c>
    </row>
    <row r="32" spans="1:17" ht="56" x14ac:dyDescent="0.3">
      <c r="A32" s="815" t="s">
        <v>35</v>
      </c>
      <c r="B32" s="60" t="s">
        <v>38</v>
      </c>
      <c r="C32" s="55" t="s">
        <v>37</v>
      </c>
      <c r="D32" s="76">
        <f>65274.65</f>
        <v>65274.65</v>
      </c>
      <c r="E32" s="73"/>
      <c r="F32" s="73"/>
      <c r="G32" s="73"/>
      <c r="H32" s="73"/>
      <c r="I32" s="73"/>
      <c r="J32" s="73"/>
      <c r="K32" s="73"/>
      <c r="L32" s="73"/>
      <c r="M32" s="53"/>
      <c r="N32" s="76">
        <f>43382.15</f>
        <v>43382.15</v>
      </c>
      <c r="O32" s="61"/>
      <c r="P32" s="178" t="e">
        <f>#REF!</f>
        <v>#REF!</v>
      </c>
      <c r="Q32" s="178" t="e">
        <f>#REF!</f>
        <v>#REF!</v>
      </c>
    </row>
    <row r="33" spans="1:20" x14ac:dyDescent="0.3">
      <c r="A33" s="816"/>
      <c r="B33" s="60" t="s">
        <v>54</v>
      </c>
      <c r="C33" s="55" t="s">
        <v>8</v>
      </c>
      <c r="D33" s="76">
        <v>168396.5</v>
      </c>
      <c r="E33" s="30"/>
      <c r="F33" s="30"/>
      <c r="G33" s="30"/>
      <c r="H33" s="30"/>
      <c r="I33" s="30"/>
      <c r="J33" s="30"/>
      <c r="K33" s="30"/>
      <c r="L33" s="30"/>
      <c r="M33" s="26"/>
      <c r="N33" s="76">
        <v>61787.26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0</v>
      </c>
      <c r="T33" s="74">
        <f>N33-N10</f>
        <v>2.5000000023283064E-3</v>
      </c>
    </row>
    <row r="34" spans="1:20" ht="56" x14ac:dyDescent="0.3">
      <c r="A34" s="815" t="s">
        <v>36</v>
      </c>
      <c r="B34" s="60" t="s">
        <v>39</v>
      </c>
      <c r="C34" s="55" t="s">
        <v>37</v>
      </c>
      <c r="D34" s="76">
        <f>76064.01</f>
        <v>76064.009999999995</v>
      </c>
      <c r="E34" s="30"/>
      <c r="F34" s="30"/>
      <c r="G34" s="30"/>
      <c r="H34" s="30"/>
      <c r="I34" s="30"/>
      <c r="J34" s="30"/>
      <c r="K34" s="30"/>
      <c r="L34" s="30"/>
      <c r="M34" s="26"/>
      <c r="N34" s="76">
        <f>56301.47</f>
        <v>56301.47</v>
      </c>
      <c r="O34" s="61"/>
      <c r="P34" s="178" t="e">
        <f>#REF!</f>
        <v>#REF!</v>
      </c>
      <c r="Q34" s="178" t="e">
        <f>#REF!</f>
        <v>#REF!</v>
      </c>
    </row>
    <row r="35" spans="1:20" ht="14.5" thickBot="1" x14ac:dyDescent="0.35">
      <c r="A35" s="816"/>
      <c r="B35" s="62" t="s">
        <v>40</v>
      </c>
      <c r="C35" s="52" t="s">
        <v>8</v>
      </c>
      <c r="D35" s="78">
        <v>171993.3</v>
      </c>
      <c r="E35" s="63"/>
      <c r="F35" s="63"/>
      <c r="G35" s="63"/>
      <c r="H35" s="63"/>
      <c r="I35" s="63"/>
      <c r="J35" s="63"/>
      <c r="K35" s="63"/>
      <c r="L35" s="63"/>
      <c r="M35" s="50"/>
      <c r="N35" s="78">
        <v>62207.14</v>
      </c>
      <c r="O35" s="51"/>
      <c r="P35" s="178" t="e">
        <f>#REF!</f>
        <v>#REF!</v>
      </c>
      <c r="Q35" s="178" t="e">
        <f>#REF!</f>
        <v>#REF!</v>
      </c>
    </row>
    <row r="38" spans="1:20" ht="14.5" thickBot="1" x14ac:dyDescent="0.35">
      <c r="B38" s="70" t="s">
        <v>73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20" ht="14.5" thickTop="1" x14ac:dyDescent="0.3"/>
    <row r="40" spans="1:20" ht="28.5" customHeight="1" x14ac:dyDescent="0.3">
      <c r="A40" s="808"/>
      <c r="B40" s="808"/>
      <c r="C40" s="808"/>
      <c r="D40" s="808"/>
      <c r="E40" s="808"/>
      <c r="F40" s="808"/>
      <c r="G40" s="808"/>
      <c r="H40" s="808"/>
      <c r="I40" s="808"/>
      <c r="J40" s="808"/>
      <c r="K40" s="808"/>
      <c r="L40" s="808"/>
      <c r="M40" s="808"/>
      <c r="N40" s="808"/>
      <c r="O40" s="808"/>
    </row>
    <row r="41" spans="1:20" x14ac:dyDescent="0.3">
      <c r="A41" s="31" t="s">
        <v>18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20" x14ac:dyDescent="0.3">
      <c r="A42" s="31" t="s">
        <v>71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20" ht="30" customHeight="1" x14ac:dyDescent="0.3">
      <c r="A43" s="796"/>
      <c r="B43" s="796"/>
      <c r="C43" s="796"/>
      <c r="D43" s="796"/>
      <c r="E43" s="796"/>
      <c r="F43" s="796"/>
      <c r="G43" s="796"/>
      <c r="H43" s="796"/>
      <c r="I43" s="796"/>
      <c r="J43" s="796"/>
      <c r="K43" s="796"/>
      <c r="L43" s="796"/>
      <c r="M43" s="796"/>
      <c r="N43" s="796"/>
      <c r="O43" s="796"/>
    </row>
    <row r="44" spans="1:20" ht="30" customHeight="1" x14ac:dyDescent="0.3">
      <c r="A44" s="797"/>
      <c r="B44" s="797"/>
      <c r="C44" s="797"/>
      <c r="D44" s="797"/>
      <c r="E44" s="797"/>
      <c r="F44" s="797"/>
      <c r="G44" s="797"/>
      <c r="H44" s="797"/>
      <c r="I44" s="797"/>
      <c r="J44" s="797"/>
      <c r="K44" s="797"/>
      <c r="L44" s="797"/>
      <c r="M44" s="797"/>
      <c r="N44" s="797"/>
      <c r="O44" s="797"/>
    </row>
    <row r="45" spans="1:20" ht="33" customHeight="1" x14ac:dyDescent="0.3">
      <c r="A45" s="807"/>
      <c r="B45" s="807"/>
      <c r="C45" s="807"/>
      <c r="D45" s="807"/>
      <c r="E45" s="807"/>
      <c r="F45" s="807"/>
      <c r="G45" s="807"/>
      <c r="H45" s="807"/>
      <c r="I45" s="807"/>
      <c r="J45" s="807"/>
      <c r="K45" s="807"/>
      <c r="L45" s="807"/>
      <c r="M45" s="807"/>
      <c r="N45" s="807"/>
      <c r="O45" s="807"/>
    </row>
    <row r="46" spans="1:20" ht="34.5" customHeight="1" x14ac:dyDescent="0.3">
      <c r="A46" s="807"/>
      <c r="B46" s="807"/>
      <c r="C46" s="807"/>
      <c r="D46" s="807"/>
      <c r="E46" s="807"/>
      <c r="F46" s="807"/>
      <c r="G46" s="807"/>
      <c r="H46" s="807"/>
      <c r="I46" s="807"/>
      <c r="J46" s="807"/>
      <c r="K46" s="807"/>
      <c r="L46" s="807"/>
      <c r="M46" s="807"/>
      <c r="N46" s="807"/>
      <c r="O46" s="807"/>
    </row>
    <row r="47" spans="1:20" ht="63" customHeight="1" x14ac:dyDescent="0.3">
      <c r="A47" s="807"/>
      <c r="B47" s="807"/>
      <c r="C47" s="807"/>
      <c r="D47" s="807"/>
      <c r="E47" s="807"/>
      <c r="F47" s="807"/>
      <c r="G47" s="807"/>
      <c r="H47" s="807"/>
      <c r="I47" s="807"/>
      <c r="J47" s="807"/>
      <c r="K47" s="807"/>
      <c r="L47" s="807"/>
      <c r="M47" s="807"/>
      <c r="N47" s="807"/>
      <c r="O47" s="807"/>
    </row>
    <row r="48" spans="1:20" ht="30.75" customHeight="1" x14ac:dyDescent="0.3">
      <c r="A48" s="807"/>
      <c r="B48" s="807"/>
      <c r="C48" s="807"/>
      <c r="D48" s="807"/>
      <c r="E48" s="807"/>
      <c r="F48" s="807"/>
      <c r="G48" s="807"/>
      <c r="H48" s="807"/>
      <c r="I48" s="807"/>
      <c r="J48" s="807"/>
      <c r="K48" s="807"/>
      <c r="L48" s="807"/>
      <c r="M48" s="807"/>
      <c r="N48" s="807"/>
      <c r="O48" s="807"/>
    </row>
    <row r="49" spans="1:15" ht="43.5" customHeight="1" x14ac:dyDescent="0.3">
      <c r="A49" s="806"/>
      <c r="B49" s="806"/>
      <c r="C49" s="806"/>
      <c r="D49" s="806"/>
      <c r="E49" s="806"/>
      <c r="F49" s="806"/>
      <c r="G49" s="806"/>
      <c r="H49" s="806"/>
      <c r="I49" s="806"/>
      <c r="J49" s="806"/>
      <c r="K49" s="806"/>
      <c r="L49" s="806"/>
      <c r="M49" s="806"/>
      <c r="N49" s="806"/>
      <c r="O49" s="806"/>
    </row>
    <row r="50" spans="1:15" ht="30" customHeight="1" x14ac:dyDescent="0.3">
      <c r="A50" s="796"/>
      <c r="B50" s="796"/>
      <c r="C50" s="796"/>
      <c r="D50" s="796"/>
      <c r="E50" s="796"/>
      <c r="F50" s="796"/>
      <c r="G50" s="796"/>
      <c r="H50" s="796"/>
      <c r="I50" s="796"/>
      <c r="J50" s="796"/>
      <c r="K50" s="796"/>
      <c r="L50" s="796"/>
      <c r="M50" s="796"/>
      <c r="N50" s="796"/>
      <c r="O50" s="796"/>
    </row>
    <row r="51" spans="1:15" ht="45" customHeight="1" x14ac:dyDescent="0.3">
      <c r="A51" s="796"/>
      <c r="B51" s="796"/>
      <c r="C51" s="796"/>
      <c r="D51" s="796"/>
      <c r="E51" s="796"/>
      <c r="F51" s="796"/>
      <c r="G51" s="796"/>
      <c r="H51" s="796"/>
      <c r="I51" s="796"/>
      <c r="J51" s="796"/>
      <c r="K51" s="796"/>
      <c r="L51" s="796"/>
      <c r="M51" s="796"/>
      <c r="N51" s="796"/>
      <c r="O51" s="796"/>
    </row>
    <row r="52" spans="1:15" ht="16.5" customHeight="1" x14ac:dyDescent="0.3">
      <c r="A52" s="25"/>
      <c r="B52" s="25"/>
      <c r="C52" s="25"/>
      <c r="D52" s="25"/>
      <c r="E52" s="77"/>
      <c r="F52" s="72"/>
      <c r="G52" s="72"/>
      <c r="H52" s="71"/>
      <c r="I52" s="72"/>
      <c r="J52" s="72"/>
      <c r="K52" s="72"/>
      <c r="L52" s="71"/>
      <c r="M52" s="25"/>
      <c r="N52" s="25"/>
      <c r="O52" s="25"/>
    </row>
    <row r="53" spans="1:1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</sheetData>
  <mergeCells count="20">
    <mergeCell ref="C15:C21"/>
    <mergeCell ref="A15:A29"/>
    <mergeCell ref="A32:A33"/>
    <mergeCell ref="A34:A35"/>
    <mergeCell ref="A51:O51"/>
    <mergeCell ref="A50:O50"/>
    <mergeCell ref="A44:B44"/>
    <mergeCell ref="C44:O44"/>
    <mergeCell ref="A1:O1"/>
    <mergeCell ref="C9:C12"/>
    <mergeCell ref="C4:C8"/>
    <mergeCell ref="A4:A12"/>
    <mergeCell ref="A49:O49"/>
    <mergeCell ref="A48:O48"/>
    <mergeCell ref="A45:O45"/>
    <mergeCell ref="A40:O40"/>
    <mergeCell ref="A46:O46"/>
    <mergeCell ref="A47:O47"/>
    <mergeCell ref="A43:O43"/>
    <mergeCell ref="C23:C29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6A5A-A642-4CE3-9B73-286A2DD1B52A}">
  <sheetPr>
    <tabColor theme="7" tint="0.79998168889431442"/>
  </sheetPr>
  <dimension ref="A1:S60"/>
  <sheetViews>
    <sheetView workbookViewId="0">
      <selection activeCell="Z28" sqref="Z28"/>
    </sheetView>
  </sheetViews>
  <sheetFormatPr defaultColWidth="9.1796875" defaultRowHeight="14" x14ac:dyDescent="0.3"/>
  <cols>
    <col min="1" max="1" width="12.54296875" style="1" customWidth="1"/>
    <col min="2" max="2" width="46.1796875" style="1" customWidth="1"/>
    <col min="3" max="3" width="11.453125" style="1" customWidth="1"/>
    <col min="4" max="4" width="14.453125" style="1" customWidth="1"/>
    <col min="5" max="13" width="14.453125" style="1" hidden="1" customWidth="1"/>
    <col min="14" max="14" width="14.453125" style="1" customWidth="1"/>
    <col min="15" max="15" width="13" style="1" hidden="1" customWidth="1"/>
    <col min="16" max="16" width="9.453125" style="1" hidden="1" customWidth="1"/>
    <col min="17" max="19" width="0" style="1" hidden="1" customWidth="1"/>
    <col min="20" max="16384" width="9.1796875" style="1"/>
  </cols>
  <sheetData>
    <row r="1" spans="1:18" ht="42" customHeight="1" x14ac:dyDescent="0.35">
      <c r="A1" s="791" t="s">
        <v>56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</row>
    <row r="2" spans="1:18" s="11" customFormat="1" ht="210.5" thickBot="1" x14ac:dyDescent="0.35">
      <c r="A2" s="12" t="s">
        <v>4</v>
      </c>
      <c r="B2" s="46"/>
      <c r="C2" s="47" t="s">
        <v>5</v>
      </c>
      <c r="D2" s="47" t="s">
        <v>1</v>
      </c>
      <c r="E2" s="48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8" s="11" customFormat="1" ht="14.5" thickBot="1" x14ac:dyDescent="0.35">
      <c r="A3" s="82" t="s">
        <v>15</v>
      </c>
      <c r="B3" s="83" t="s">
        <v>53</v>
      </c>
      <c r="C3" s="84"/>
      <c r="D3" s="179">
        <f>(D10-D9)*D13</f>
        <v>-13822.82</v>
      </c>
      <c r="E3" s="85">
        <f t="shared" ref="E3:O3" si="0">(E10-E9)*E13</f>
        <v>0</v>
      </c>
      <c r="F3" s="85">
        <f t="shared" si="0"/>
        <v>0</v>
      </c>
      <c r="G3" s="85">
        <f t="shared" si="0"/>
        <v>0</v>
      </c>
      <c r="H3" s="85">
        <f t="shared" si="0"/>
        <v>0</v>
      </c>
      <c r="I3" s="85">
        <f t="shared" si="0"/>
        <v>0</v>
      </c>
      <c r="J3" s="85">
        <f t="shared" si="0"/>
        <v>0</v>
      </c>
      <c r="K3" s="85">
        <f t="shared" si="0"/>
        <v>0</v>
      </c>
      <c r="L3" s="85">
        <f t="shared" si="0"/>
        <v>0</v>
      </c>
      <c r="M3" s="85">
        <f t="shared" si="0"/>
        <v>0</v>
      </c>
      <c r="N3" s="85">
        <f t="shared" si="0"/>
        <v>0</v>
      </c>
      <c r="O3" s="86">
        <f t="shared" si="0"/>
        <v>0</v>
      </c>
    </row>
    <row r="4" spans="1:18" x14ac:dyDescent="0.3">
      <c r="A4" s="803" t="s">
        <v>74</v>
      </c>
      <c r="B4" s="87" t="s">
        <v>12</v>
      </c>
      <c r="C4" s="801" t="s">
        <v>6</v>
      </c>
      <c r="D4" s="101">
        <v>56</v>
      </c>
      <c r="E4" s="101">
        <v>56</v>
      </c>
      <c r="F4" s="101">
        <v>56</v>
      </c>
      <c r="G4" s="101">
        <v>56</v>
      </c>
      <c r="H4" s="101">
        <v>56</v>
      </c>
      <c r="I4" s="101">
        <v>56</v>
      </c>
      <c r="J4" s="101">
        <v>56</v>
      </c>
      <c r="K4" s="101">
        <v>56</v>
      </c>
      <c r="L4" s="101">
        <v>56</v>
      </c>
      <c r="M4" s="102"/>
      <c r="N4" s="101">
        <v>42</v>
      </c>
      <c r="O4" s="88"/>
    </row>
    <row r="5" spans="1:18" ht="15" customHeight="1" x14ac:dyDescent="0.3">
      <c r="A5" s="804"/>
      <c r="B5" s="89" t="s">
        <v>50</v>
      </c>
      <c r="C5" s="801"/>
      <c r="D5" s="103">
        <v>26770</v>
      </c>
      <c r="E5" s="103">
        <v>1380</v>
      </c>
      <c r="F5" s="103">
        <v>1380</v>
      </c>
      <c r="G5" s="103">
        <v>1760</v>
      </c>
      <c r="H5" s="103">
        <v>480</v>
      </c>
      <c r="I5" s="103">
        <v>480</v>
      </c>
      <c r="J5" s="103">
        <v>480</v>
      </c>
      <c r="K5" s="103">
        <v>1980</v>
      </c>
      <c r="L5" s="103">
        <v>4020</v>
      </c>
      <c r="M5" s="103"/>
      <c r="N5" s="103">
        <v>10234</v>
      </c>
      <c r="O5" s="90"/>
    </row>
    <row r="6" spans="1:18" x14ac:dyDescent="0.3">
      <c r="A6" s="804"/>
      <c r="B6" s="89" t="s">
        <v>51</v>
      </c>
      <c r="C6" s="801"/>
      <c r="D6" s="103">
        <f>D5+D7-D8</f>
        <v>25570</v>
      </c>
      <c r="E6" s="103">
        <f>E5+E7-E8</f>
        <v>1380</v>
      </c>
      <c r="F6" s="103">
        <f t="shared" ref="F6:K6" si="1">F5+F7-F8</f>
        <v>1100</v>
      </c>
      <c r="G6" s="103">
        <f t="shared" si="1"/>
        <v>1720</v>
      </c>
      <c r="H6" s="103">
        <f t="shared" si="1"/>
        <v>480</v>
      </c>
      <c r="I6" s="103">
        <f t="shared" si="1"/>
        <v>480</v>
      </c>
      <c r="J6" s="103">
        <f t="shared" si="1"/>
        <v>480</v>
      </c>
      <c r="K6" s="103">
        <f t="shared" si="1"/>
        <v>1820</v>
      </c>
      <c r="L6" s="103">
        <f>L5+L7-L8</f>
        <v>3300</v>
      </c>
      <c r="M6" s="103">
        <f t="shared" ref="M6" si="2">M5+M7-M8</f>
        <v>0</v>
      </c>
      <c r="N6" s="103">
        <v>10234</v>
      </c>
      <c r="O6" s="90"/>
    </row>
    <row r="7" spans="1:18" x14ac:dyDescent="0.3">
      <c r="A7" s="804"/>
      <c r="B7" s="91" t="s">
        <v>46</v>
      </c>
      <c r="C7" s="801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8" x14ac:dyDescent="0.3">
      <c r="A8" s="804"/>
      <c r="B8" s="91" t="s">
        <v>47</v>
      </c>
      <c r="C8" s="802"/>
      <c r="D8" s="103">
        <f>SUM(E8+F8+G8+J8+K8+L8)</f>
        <v>1200</v>
      </c>
      <c r="E8" s="103">
        <v>0</v>
      </c>
      <c r="F8" s="103">
        <v>280</v>
      </c>
      <c r="G8" s="103">
        <v>40</v>
      </c>
      <c r="H8" s="103">
        <v>0</v>
      </c>
      <c r="I8" s="103">
        <v>0</v>
      </c>
      <c r="J8" s="103">
        <v>0</v>
      </c>
      <c r="K8" s="103">
        <v>160</v>
      </c>
      <c r="L8" s="103">
        <v>720</v>
      </c>
      <c r="M8" s="103"/>
      <c r="N8" s="103"/>
      <c r="O8" s="90"/>
      <c r="P8" s="74"/>
    </row>
    <row r="9" spans="1:18" x14ac:dyDescent="0.3">
      <c r="A9" s="804"/>
      <c r="B9" s="89" t="s">
        <v>44</v>
      </c>
      <c r="C9" s="798" t="s">
        <v>8</v>
      </c>
      <c r="D9" s="103">
        <v>226386.8</v>
      </c>
      <c r="E9" s="103">
        <v>7542</v>
      </c>
      <c r="F9" s="103">
        <v>8901</v>
      </c>
      <c r="G9" s="103">
        <v>24675</v>
      </c>
      <c r="H9" s="103">
        <v>4274</v>
      </c>
      <c r="I9" s="103">
        <v>4274</v>
      </c>
      <c r="J9" s="103">
        <v>4274</v>
      </c>
      <c r="K9" s="103">
        <v>11880</v>
      </c>
      <c r="L9" s="103">
        <v>25326</v>
      </c>
      <c r="M9" s="103"/>
      <c r="N9" s="103">
        <v>79477.694000000003</v>
      </c>
      <c r="O9" s="90"/>
    </row>
    <row r="10" spans="1:18" x14ac:dyDescent="0.3">
      <c r="A10" s="804"/>
      <c r="B10" s="89" t="s">
        <v>52</v>
      </c>
      <c r="C10" s="799"/>
      <c r="D10" s="103">
        <f>D9+D11-D12</f>
        <v>218059.8</v>
      </c>
      <c r="E10" s="103">
        <f t="shared" ref="E10:M10" si="3">E9+E11-E12</f>
        <v>7197</v>
      </c>
      <c r="F10" s="103">
        <f>F9+F11-F12</f>
        <v>7147</v>
      </c>
      <c r="G10" s="103">
        <f t="shared" si="3"/>
        <v>24125</v>
      </c>
      <c r="H10" s="103">
        <f t="shared" si="3"/>
        <v>4214</v>
      </c>
      <c r="I10" s="103">
        <f t="shared" si="3"/>
        <v>4152</v>
      </c>
      <c r="J10" s="103">
        <f t="shared" si="3"/>
        <v>4092</v>
      </c>
      <c r="K10" s="103">
        <f t="shared" si="3"/>
        <v>10920</v>
      </c>
      <c r="L10" s="103">
        <f t="shared" si="3"/>
        <v>20790</v>
      </c>
      <c r="M10" s="103">
        <f t="shared" si="3"/>
        <v>0</v>
      </c>
      <c r="N10" s="103">
        <v>79477.694000000003</v>
      </c>
      <c r="O10" s="90"/>
      <c r="P10" s="178" t="e">
        <f>#REF!</f>
        <v>#REF!</v>
      </c>
      <c r="Q10" s="178" t="e">
        <f>#REF!</f>
        <v>#REF!</v>
      </c>
      <c r="R10" s="178"/>
    </row>
    <row r="11" spans="1:18" ht="16.5" customHeight="1" x14ac:dyDescent="0.3">
      <c r="A11" s="804"/>
      <c r="B11" s="92" t="s">
        <v>48</v>
      </c>
      <c r="C11" s="799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8" ht="16.5" customHeight="1" x14ac:dyDescent="0.3">
      <c r="A12" s="805"/>
      <c r="B12" s="92" t="s">
        <v>49</v>
      </c>
      <c r="C12" s="800"/>
      <c r="D12" s="103">
        <f>SUM(E12+F12+G12+J12+K12+L12)</f>
        <v>8327</v>
      </c>
      <c r="E12" s="103">
        <v>345</v>
      </c>
      <c r="F12" s="103">
        <v>1754</v>
      </c>
      <c r="G12" s="103">
        <v>550</v>
      </c>
      <c r="H12" s="103">
        <v>60</v>
      </c>
      <c r="I12" s="103">
        <v>122</v>
      </c>
      <c r="J12" s="103">
        <v>182</v>
      </c>
      <c r="K12" s="103">
        <v>960</v>
      </c>
      <c r="L12" s="103">
        <v>4536</v>
      </c>
      <c r="M12" s="103"/>
      <c r="N12" s="103">
        <v>0</v>
      </c>
      <c r="O12" s="90"/>
      <c r="P12" s="74"/>
    </row>
    <row r="13" spans="1:18" ht="28.5" thickBot="1" x14ac:dyDescent="0.35">
      <c r="A13" s="93" t="s">
        <v>74</v>
      </c>
      <c r="B13" s="94" t="s">
        <v>45</v>
      </c>
      <c r="C13" s="95" t="s">
        <v>9</v>
      </c>
      <c r="D13" s="104">
        <v>1.66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3.81</v>
      </c>
      <c r="O13" s="96"/>
      <c r="P13" s="74" t="e">
        <f>#REF!</f>
        <v>#REF!</v>
      </c>
      <c r="Q13" s="180" t="e">
        <f>#REF!</f>
        <v>#REF!</v>
      </c>
    </row>
    <row r="14" spans="1:18" s="11" customFormat="1" ht="28.5" thickBot="1" x14ac:dyDescent="0.35">
      <c r="A14" s="40" t="s">
        <v>16</v>
      </c>
      <c r="B14" s="43" t="s">
        <v>43</v>
      </c>
      <c r="C14" s="44"/>
      <c r="D14" s="105">
        <f>SUM(D16*D24,D22*D30,D17*D25,D18*D26,D19*D27,D20*D28,D21*D29)</f>
        <v>2912.5299999999997</v>
      </c>
      <c r="E14" s="105"/>
      <c r="F14" s="105">
        <f t="shared" ref="F14:M14" si="4">SUM(F16*F24,F17*F25,F18*F26,F19*F27,F20*F28,F21*F29)</f>
        <v>0</v>
      </c>
      <c r="G14" s="105">
        <f t="shared" si="4"/>
        <v>0</v>
      </c>
      <c r="H14" s="105">
        <f t="shared" si="4"/>
        <v>0</v>
      </c>
      <c r="I14" s="105">
        <f t="shared" si="4"/>
        <v>0</v>
      </c>
      <c r="J14" s="105">
        <f t="shared" si="4"/>
        <v>0</v>
      </c>
      <c r="K14" s="105">
        <f t="shared" si="4"/>
        <v>0</v>
      </c>
      <c r="L14" s="105">
        <f t="shared" si="4"/>
        <v>0</v>
      </c>
      <c r="M14" s="105">
        <f t="shared" si="4"/>
        <v>0</v>
      </c>
      <c r="N14" s="105">
        <f>SUM(N16*N24,N17*N25,N18*N26,N19*N27,N20*N28,N21*N29)</f>
        <v>1174.0899999999999</v>
      </c>
      <c r="O14" s="45">
        <f>SUM(O16*O24,O17*O25,O18*O26,O19*O27,O20*O28,O21*O29)</f>
        <v>0</v>
      </c>
    </row>
    <row r="15" spans="1:18" s="15" customFormat="1" ht="48.75" customHeight="1" x14ac:dyDescent="0.3">
      <c r="A15" s="812" t="s">
        <v>74</v>
      </c>
      <c r="B15" s="41" t="s">
        <v>41</v>
      </c>
      <c r="C15" s="810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8" s="15" customFormat="1" x14ac:dyDescent="0.3">
      <c r="A16" s="813"/>
      <c r="B16" s="35" t="s">
        <v>0</v>
      </c>
      <c r="C16" s="810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3">
      <c r="A17" s="813"/>
      <c r="B17" s="35" t="s">
        <v>65</v>
      </c>
      <c r="C17" s="810"/>
      <c r="D17" s="18">
        <v>16557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16556</v>
      </c>
      <c r="O17" s="36"/>
    </row>
    <row r="18" spans="1:17" s="15" customFormat="1" ht="18.75" customHeight="1" x14ac:dyDescent="0.3">
      <c r="A18" s="813"/>
      <c r="B18" s="37" t="s">
        <v>17</v>
      </c>
      <c r="C18" s="810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ht="16" x14ac:dyDescent="0.3">
      <c r="A19" s="813"/>
      <c r="B19" s="35" t="s">
        <v>75</v>
      </c>
      <c r="C19" s="810"/>
      <c r="D19" s="18">
        <v>10850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8448.7999999999993</v>
      </c>
      <c r="O19" s="36"/>
    </row>
    <row r="20" spans="1:17" s="15" customFormat="1" ht="17.25" customHeight="1" x14ac:dyDescent="0.3">
      <c r="A20" s="813"/>
      <c r="B20" s="37" t="s">
        <v>20</v>
      </c>
      <c r="C20" s="810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4.5" thickBot="1" x14ac:dyDescent="0.35">
      <c r="A21" s="813"/>
      <c r="B21" s="38" t="s">
        <v>67</v>
      </c>
      <c r="C21" s="811"/>
      <c r="D21" s="107">
        <v>3833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2833</v>
      </c>
      <c r="O21" s="39"/>
    </row>
    <row r="22" spans="1:17" s="15" customFormat="1" ht="14.5" thickBot="1" x14ac:dyDescent="0.35">
      <c r="A22" s="813"/>
      <c r="B22" s="38" t="s">
        <v>69</v>
      </c>
      <c r="C22" s="99"/>
      <c r="D22" s="108">
        <v>30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28" x14ac:dyDescent="0.3">
      <c r="A23" s="813"/>
      <c r="B23" s="33" t="s">
        <v>42</v>
      </c>
      <c r="C23" s="809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3">
      <c r="A24" s="813"/>
      <c r="B24" s="35" t="s">
        <v>0</v>
      </c>
      <c r="C24" s="810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3">
      <c r="A25" s="813"/>
      <c r="B25" s="35" t="s">
        <v>13</v>
      </c>
      <c r="C25" s="810"/>
      <c r="D25" s="18">
        <v>0.03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0.03</v>
      </c>
      <c r="O25" s="36"/>
    </row>
    <row r="26" spans="1:17" s="15" customFormat="1" ht="15" customHeight="1" x14ac:dyDescent="0.3">
      <c r="A26" s="813"/>
      <c r="B26" s="37" t="s">
        <v>17</v>
      </c>
      <c r="C26" s="810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3">
      <c r="A27" s="813"/>
      <c r="B27" s="37" t="s">
        <v>19</v>
      </c>
      <c r="C27" s="810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3">
      <c r="A28" s="813"/>
      <c r="B28" s="37" t="s">
        <v>21</v>
      </c>
      <c r="C28" s="810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4.5" thickBot="1" x14ac:dyDescent="0.35">
      <c r="A29" s="814"/>
      <c r="B29" s="38" t="s">
        <v>66</v>
      </c>
      <c r="C29" s="811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4.5" thickBot="1" x14ac:dyDescent="0.35">
      <c r="A30" s="100"/>
      <c r="B30" s="38" t="s">
        <v>76</v>
      </c>
      <c r="C30" s="99"/>
      <c r="D30" s="108">
        <v>50.945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x14ac:dyDescent="0.3">
      <c r="A31" s="49" t="s">
        <v>34</v>
      </c>
      <c r="B31" s="56" t="s">
        <v>55</v>
      </c>
      <c r="C31" s="57"/>
      <c r="D31" s="58">
        <f>((D34/D35)-(D32/D33))*D33</f>
        <v>23661.231624121428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24835.952095809793</v>
      </c>
      <c r="O31" s="59"/>
    </row>
    <row r="32" spans="1:17" ht="56" x14ac:dyDescent="0.3">
      <c r="A32" s="815" t="s">
        <v>74</v>
      </c>
      <c r="B32" s="60" t="s">
        <v>38</v>
      </c>
      <c r="C32" s="97" t="s">
        <v>37</v>
      </c>
      <c r="D32" s="76">
        <f>73191.24</f>
        <v>73191.240000000005</v>
      </c>
      <c r="E32" s="76"/>
      <c r="F32" s="76"/>
      <c r="G32" s="76"/>
      <c r="H32" s="76"/>
      <c r="I32" s="76"/>
      <c r="J32" s="76"/>
      <c r="K32" s="76"/>
      <c r="L32" s="76"/>
      <c r="M32" s="110"/>
      <c r="N32" s="76">
        <v>47525.88</v>
      </c>
      <c r="O32" s="61"/>
      <c r="P32" s="178" t="e">
        <f>#REF!</f>
        <v>#REF!</v>
      </c>
      <c r="Q32" s="178" t="e">
        <f>#REF!</f>
        <v>#REF!</v>
      </c>
    </row>
    <row r="33" spans="1:19" x14ac:dyDescent="0.3">
      <c r="A33" s="816"/>
      <c r="B33" s="60" t="s">
        <v>54</v>
      </c>
      <c r="C33" s="97" t="s">
        <v>8</v>
      </c>
      <c r="D33" s="76">
        <v>218059.8</v>
      </c>
      <c r="E33" s="76"/>
      <c r="F33" s="76"/>
      <c r="G33" s="76"/>
      <c r="H33" s="76"/>
      <c r="I33" s="76"/>
      <c r="J33" s="76"/>
      <c r="K33" s="76"/>
      <c r="L33" s="76"/>
      <c r="M33" s="110"/>
      <c r="N33" s="76">
        <v>79477.694000000003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1</v>
      </c>
    </row>
    <row r="34" spans="1:19" ht="56" x14ac:dyDescent="0.3">
      <c r="A34" s="815" t="s">
        <v>77</v>
      </c>
      <c r="B34" s="60" t="s">
        <v>39</v>
      </c>
      <c r="C34" s="97" t="s">
        <v>37</v>
      </c>
      <c r="D34" s="111">
        <f>99752.23</f>
        <v>99752.23</v>
      </c>
      <c r="E34" s="112"/>
      <c r="F34" s="112"/>
      <c r="G34" s="112"/>
      <c r="H34" s="112"/>
      <c r="I34" s="112"/>
      <c r="J34" s="112"/>
      <c r="K34" s="112"/>
      <c r="L34" s="112"/>
      <c r="M34" s="112"/>
      <c r="N34" s="111">
        <f>72285.27</f>
        <v>72285.27</v>
      </c>
      <c r="O34" s="61"/>
      <c r="P34" s="178" t="e">
        <f>#REF!</f>
        <v>#REF!</v>
      </c>
      <c r="Q34" s="178" t="e">
        <f>#REF!</f>
        <v>#REF!</v>
      </c>
    </row>
    <row r="35" spans="1:19" ht="14.5" thickBot="1" x14ac:dyDescent="0.35">
      <c r="A35" s="816"/>
      <c r="B35" s="62" t="s">
        <v>40</v>
      </c>
      <c r="C35" s="52" t="s">
        <v>8</v>
      </c>
      <c r="D35" s="78">
        <v>224588.5</v>
      </c>
      <c r="E35" s="78"/>
      <c r="F35" s="78"/>
      <c r="G35" s="78"/>
      <c r="H35" s="78"/>
      <c r="I35" s="78"/>
      <c r="J35" s="78"/>
      <c r="K35" s="78"/>
      <c r="L35" s="78"/>
      <c r="M35" s="113"/>
      <c r="N35" s="78">
        <v>79393.603000000003</v>
      </c>
      <c r="O35" s="51"/>
      <c r="P35" s="178" t="e">
        <f>#REF!</f>
        <v>#REF!</v>
      </c>
      <c r="Q35" s="178" t="e">
        <f>#REF!</f>
        <v>#REF!</v>
      </c>
    </row>
    <row r="38" spans="1:19" ht="14.5" thickBot="1" x14ac:dyDescent="0.35">
      <c r="B38" s="70" t="s">
        <v>78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19" ht="14.5" thickTop="1" x14ac:dyDescent="0.3">
      <c r="B39" s="1">
        <v>65404392</v>
      </c>
    </row>
    <row r="42" spans="1:19" ht="33" customHeight="1" x14ac:dyDescent="0.3">
      <c r="A42" s="796"/>
      <c r="B42" s="796"/>
      <c r="C42" s="796"/>
      <c r="D42" s="796"/>
      <c r="E42" s="796"/>
      <c r="F42" s="796"/>
      <c r="G42" s="796"/>
      <c r="H42" s="796"/>
      <c r="I42" s="796"/>
      <c r="J42" s="796"/>
      <c r="K42" s="796"/>
      <c r="L42" s="796"/>
      <c r="M42" s="796"/>
      <c r="N42" s="796"/>
      <c r="O42" s="796"/>
    </row>
    <row r="43" spans="1:19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9" ht="28.5" customHeight="1" x14ac:dyDescent="0.3">
      <c r="A44" s="808"/>
      <c r="B44" s="808"/>
      <c r="C44" s="808"/>
      <c r="D44" s="808"/>
      <c r="E44" s="808"/>
      <c r="F44" s="808"/>
      <c r="G44" s="808"/>
      <c r="H44" s="808"/>
      <c r="I44" s="808"/>
      <c r="J44" s="808"/>
      <c r="K44" s="808"/>
      <c r="L44" s="808"/>
      <c r="M44" s="808"/>
      <c r="N44" s="808"/>
      <c r="O44" s="808"/>
    </row>
    <row r="45" spans="1:19" ht="33" customHeight="1" x14ac:dyDescent="0.3">
      <c r="A45" s="796"/>
      <c r="B45" s="796"/>
      <c r="C45" s="796"/>
      <c r="D45" s="796"/>
      <c r="E45" s="796"/>
      <c r="F45" s="796"/>
      <c r="G45" s="796"/>
      <c r="H45" s="796"/>
      <c r="I45" s="796"/>
      <c r="J45" s="796"/>
      <c r="K45" s="796"/>
      <c r="L45" s="796"/>
      <c r="M45" s="796"/>
      <c r="N45" s="796"/>
      <c r="O45" s="796"/>
    </row>
    <row r="46" spans="1:19" ht="48.75" customHeight="1" x14ac:dyDescent="0.3">
      <c r="A46" s="796"/>
      <c r="B46" s="796"/>
      <c r="C46" s="796"/>
      <c r="D46" s="796"/>
      <c r="E46" s="796"/>
      <c r="F46" s="796"/>
      <c r="G46" s="796"/>
      <c r="H46" s="796"/>
      <c r="I46" s="796"/>
      <c r="J46" s="796"/>
      <c r="K46" s="796"/>
      <c r="L46" s="796"/>
      <c r="M46" s="796"/>
      <c r="N46" s="796"/>
      <c r="O46" s="796"/>
    </row>
    <row r="47" spans="1:19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9" x14ac:dyDescent="0.3">
      <c r="A48" s="31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30" customHeight="1" x14ac:dyDescent="0.3">
      <c r="A49" s="796"/>
      <c r="B49" s="796"/>
      <c r="C49" s="796"/>
      <c r="D49" s="796"/>
      <c r="E49" s="796"/>
      <c r="F49" s="796"/>
      <c r="G49" s="796"/>
      <c r="H49" s="796"/>
      <c r="I49" s="796"/>
      <c r="J49" s="796"/>
      <c r="K49" s="796"/>
      <c r="L49" s="796"/>
      <c r="M49" s="796"/>
      <c r="N49" s="796"/>
      <c r="O49" s="796"/>
    </row>
    <row r="50" spans="1:15" ht="30" customHeight="1" x14ac:dyDescent="0.3">
      <c r="A50" s="818"/>
      <c r="B50" s="818"/>
      <c r="C50" s="818"/>
      <c r="D50" s="818"/>
      <c r="E50" s="818"/>
      <c r="F50" s="818"/>
      <c r="G50" s="818"/>
      <c r="H50" s="818"/>
      <c r="I50" s="818"/>
      <c r="J50" s="818"/>
      <c r="K50" s="818"/>
      <c r="L50" s="818"/>
      <c r="M50" s="818"/>
      <c r="N50" s="818"/>
      <c r="O50" s="818"/>
    </row>
    <row r="51" spans="1:15" ht="33" customHeight="1" x14ac:dyDescent="0.3">
      <c r="A51" s="796"/>
      <c r="B51" s="796"/>
      <c r="C51" s="796"/>
      <c r="D51" s="796"/>
      <c r="E51" s="796"/>
      <c r="F51" s="796"/>
      <c r="G51" s="796"/>
      <c r="H51" s="796"/>
      <c r="I51" s="796"/>
      <c r="J51" s="796"/>
      <c r="K51" s="796"/>
      <c r="L51" s="796"/>
      <c r="M51" s="796"/>
      <c r="N51" s="796"/>
      <c r="O51" s="796"/>
    </row>
    <row r="52" spans="1:15" ht="34.5" customHeight="1" x14ac:dyDescent="0.3">
      <c r="A52" s="796"/>
      <c r="B52" s="796"/>
      <c r="C52" s="796"/>
      <c r="D52" s="796"/>
      <c r="E52" s="796"/>
      <c r="F52" s="796"/>
      <c r="G52" s="796"/>
      <c r="H52" s="796"/>
      <c r="I52" s="796"/>
      <c r="J52" s="796"/>
      <c r="K52" s="796"/>
      <c r="L52" s="796"/>
      <c r="M52" s="796"/>
      <c r="N52" s="796"/>
      <c r="O52" s="796"/>
    </row>
    <row r="53" spans="1:15" ht="63" customHeight="1" x14ac:dyDescent="0.3">
      <c r="A53" s="796"/>
      <c r="B53" s="796"/>
      <c r="C53" s="796"/>
      <c r="D53" s="796"/>
      <c r="E53" s="796"/>
      <c r="F53" s="796"/>
      <c r="G53" s="796"/>
      <c r="H53" s="796"/>
      <c r="I53" s="796"/>
      <c r="J53" s="796"/>
      <c r="K53" s="796"/>
      <c r="L53" s="796"/>
      <c r="M53" s="796"/>
      <c r="N53" s="796"/>
      <c r="O53" s="796"/>
    </row>
    <row r="54" spans="1:15" ht="30.75" customHeight="1" x14ac:dyDescent="0.3">
      <c r="A54" s="796"/>
      <c r="B54" s="796"/>
      <c r="C54" s="796"/>
      <c r="D54" s="796"/>
      <c r="E54" s="796"/>
      <c r="F54" s="796"/>
      <c r="G54" s="796"/>
      <c r="H54" s="796"/>
      <c r="I54" s="796"/>
      <c r="J54" s="796"/>
      <c r="K54" s="796"/>
      <c r="L54" s="796"/>
      <c r="M54" s="796"/>
      <c r="N54" s="796"/>
      <c r="O54" s="796"/>
    </row>
    <row r="55" spans="1:15" ht="43.5" customHeight="1" x14ac:dyDescent="0.3">
      <c r="A55" s="817"/>
      <c r="B55" s="817"/>
      <c r="C55" s="817"/>
      <c r="D55" s="817"/>
      <c r="E55" s="817"/>
      <c r="F55" s="817"/>
      <c r="G55" s="817"/>
      <c r="H55" s="817"/>
      <c r="I55" s="817"/>
      <c r="J55" s="817"/>
      <c r="K55" s="817"/>
      <c r="L55" s="817"/>
      <c r="M55" s="817"/>
      <c r="N55" s="817"/>
      <c r="O55" s="817"/>
    </row>
    <row r="56" spans="1:15" ht="30" customHeight="1" x14ac:dyDescent="0.3">
      <c r="A56" s="796"/>
      <c r="B56" s="796"/>
      <c r="C56" s="796"/>
      <c r="D56" s="796"/>
      <c r="E56" s="796"/>
      <c r="F56" s="796"/>
      <c r="G56" s="796"/>
      <c r="H56" s="796"/>
      <c r="I56" s="796"/>
      <c r="J56" s="796"/>
      <c r="K56" s="796"/>
      <c r="L56" s="796"/>
      <c r="M56" s="796"/>
      <c r="N56" s="796"/>
      <c r="O56" s="796"/>
    </row>
    <row r="57" spans="1:15" ht="45" customHeight="1" x14ac:dyDescent="0.3">
      <c r="A57" s="796"/>
      <c r="B57" s="796"/>
      <c r="C57" s="796"/>
      <c r="D57" s="796"/>
      <c r="E57" s="796"/>
      <c r="F57" s="796"/>
      <c r="G57" s="796"/>
      <c r="H57" s="796"/>
      <c r="I57" s="796"/>
      <c r="J57" s="796"/>
      <c r="K57" s="796"/>
      <c r="L57" s="796"/>
      <c r="M57" s="796"/>
      <c r="N57" s="796"/>
      <c r="O57" s="796"/>
    </row>
    <row r="58" spans="1:15" ht="16.5" customHeight="1" x14ac:dyDescent="0.3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</sheetData>
  <mergeCells count="23">
    <mergeCell ref="A46:O46"/>
    <mergeCell ref="A1:O1"/>
    <mergeCell ref="A4:A12"/>
    <mergeCell ref="C4:C8"/>
    <mergeCell ref="C9:C12"/>
    <mergeCell ref="A15:A29"/>
    <mergeCell ref="C15:C21"/>
    <mergeCell ref="C23:C29"/>
    <mergeCell ref="A32:A33"/>
    <mergeCell ref="A34:A35"/>
    <mergeCell ref="A42:O42"/>
    <mergeCell ref="A44:O44"/>
    <mergeCell ref="A45:O45"/>
    <mergeCell ref="A54:O54"/>
    <mergeCell ref="A55:O55"/>
    <mergeCell ref="A56:O56"/>
    <mergeCell ref="A57:O57"/>
    <mergeCell ref="A49:O49"/>
    <mergeCell ref="A50:B50"/>
    <mergeCell ref="C50:O50"/>
    <mergeCell ref="A51:O51"/>
    <mergeCell ref="A52:O52"/>
    <mergeCell ref="A53:O5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F45C-E510-4112-88F6-476EAEDD4B69}">
  <sheetPr>
    <tabColor theme="7" tint="0.79998168889431442"/>
  </sheetPr>
  <dimension ref="A1:W39"/>
  <sheetViews>
    <sheetView zoomScale="93" zoomScaleNormal="93" workbookViewId="0">
      <selection activeCell="Z28" sqref="Z28"/>
    </sheetView>
  </sheetViews>
  <sheetFormatPr defaultColWidth="9.1796875" defaultRowHeight="14.5" x14ac:dyDescent="0.35"/>
  <cols>
    <col min="1" max="1" width="11.26953125" style="114" customWidth="1"/>
    <col min="2" max="2" width="43.1796875" style="114" customWidth="1"/>
    <col min="3" max="3" width="8.1796875" style="114" customWidth="1"/>
    <col min="4" max="4" width="11.81640625" style="114" customWidth="1"/>
    <col min="5" max="13" width="9.1796875" style="114" hidden="1" customWidth="1"/>
    <col min="14" max="14" width="12" style="114" customWidth="1"/>
    <col min="15" max="15" width="0.1796875" style="114" hidden="1" customWidth="1"/>
    <col min="16" max="16" width="9.1796875" style="114" hidden="1" customWidth="1"/>
    <col min="17" max="17" width="0.54296875" style="114" hidden="1" customWidth="1"/>
    <col min="18" max="18" width="9.1796875" style="114" hidden="1" customWidth="1"/>
    <col min="19" max="23" width="0" style="114" hidden="1" customWidth="1"/>
    <col min="24" max="16384" width="9.1796875" style="114"/>
  </cols>
  <sheetData>
    <row r="1" spans="1:20" ht="17.5" x14ac:dyDescent="0.35">
      <c r="A1" s="821" t="s">
        <v>56</v>
      </c>
      <c r="B1" s="821"/>
      <c r="C1" s="821"/>
      <c r="D1" s="821"/>
      <c r="E1" s="821"/>
      <c r="F1" s="821"/>
      <c r="G1" s="821"/>
      <c r="H1" s="821"/>
      <c r="I1" s="821"/>
      <c r="J1" s="821"/>
      <c r="K1" s="821"/>
      <c r="L1" s="821"/>
      <c r="M1" s="821"/>
      <c r="N1" s="821"/>
      <c r="O1" s="821"/>
    </row>
    <row r="2" spans="1:20" ht="42" customHeight="1" thickBot="1" x14ac:dyDescent="0.4">
      <c r="A2" s="115" t="s">
        <v>4</v>
      </c>
      <c r="B2" s="116"/>
      <c r="C2" s="117" t="s">
        <v>5</v>
      </c>
      <c r="D2" s="117" t="s">
        <v>1</v>
      </c>
      <c r="E2" s="118" t="s">
        <v>68</v>
      </c>
      <c r="F2" s="118" t="s">
        <v>64</v>
      </c>
      <c r="G2" s="118" t="s">
        <v>58</v>
      </c>
      <c r="H2" s="118" t="s">
        <v>59</v>
      </c>
      <c r="I2" s="118" t="s">
        <v>60</v>
      </c>
      <c r="J2" s="118" t="s">
        <v>61</v>
      </c>
      <c r="K2" s="118" t="s">
        <v>62</v>
      </c>
      <c r="L2" s="118" t="s">
        <v>63</v>
      </c>
      <c r="M2" s="118" t="s">
        <v>10</v>
      </c>
      <c r="N2" s="117" t="s">
        <v>2</v>
      </c>
      <c r="O2" s="117" t="s">
        <v>3</v>
      </c>
    </row>
    <row r="3" spans="1:20" ht="23.25" customHeight="1" thickBot="1" x14ac:dyDescent="0.4">
      <c r="A3" s="119" t="s">
        <v>15</v>
      </c>
      <c r="B3" s="120" t="s">
        <v>53</v>
      </c>
      <c r="C3" s="121"/>
      <c r="D3" s="122">
        <f>(D10-D9)*D13</f>
        <v>-2094.897210000011</v>
      </c>
      <c r="E3" s="122">
        <f t="shared" ref="E3:O3" si="0">(E10-E9)*E13</f>
        <v>0</v>
      </c>
      <c r="F3" s="122">
        <f t="shared" si="0"/>
        <v>0</v>
      </c>
      <c r="G3" s="122">
        <f t="shared" si="0"/>
        <v>0</v>
      </c>
      <c r="H3" s="122">
        <f t="shared" si="0"/>
        <v>0</v>
      </c>
      <c r="I3" s="122">
        <f t="shared" si="0"/>
        <v>0</v>
      </c>
      <c r="J3" s="122">
        <f t="shared" si="0"/>
        <v>0</v>
      </c>
      <c r="K3" s="122">
        <f t="shared" si="0"/>
        <v>0</v>
      </c>
      <c r="L3" s="122">
        <f t="shared" si="0"/>
        <v>0</v>
      </c>
      <c r="M3" s="122">
        <f t="shared" si="0"/>
        <v>0</v>
      </c>
      <c r="N3" s="122">
        <f t="shared" si="0"/>
        <v>0</v>
      </c>
      <c r="O3" s="123">
        <f t="shared" si="0"/>
        <v>0</v>
      </c>
    </row>
    <row r="4" spans="1:20" x14ac:dyDescent="0.35">
      <c r="A4" s="822" t="s">
        <v>79</v>
      </c>
      <c r="B4" s="124" t="s">
        <v>12</v>
      </c>
      <c r="C4" s="825" t="s">
        <v>6</v>
      </c>
      <c r="D4" s="125">
        <v>58</v>
      </c>
      <c r="E4" s="125">
        <v>56</v>
      </c>
      <c r="F4" s="125"/>
      <c r="G4" s="125">
        <v>56</v>
      </c>
      <c r="H4" s="125">
        <v>56</v>
      </c>
      <c r="I4" s="125">
        <v>56</v>
      </c>
      <c r="J4" s="125">
        <v>56</v>
      </c>
      <c r="K4" s="125"/>
      <c r="L4" s="125">
        <v>56</v>
      </c>
      <c r="M4" s="126"/>
      <c r="N4" s="125">
        <v>42</v>
      </c>
      <c r="O4" s="127"/>
    </row>
    <row r="5" spans="1:20" x14ac:dyDescent="0.35">
      <c r="A5" s="823"/>
      <c r="B5" s="128" t="s">
        <v>50</v>
      </c>
      <c r="C5" s="825"/>
      <c r="D5" s="129">
        <v>27647</v>
      </c>
      <c r="E5" s="129">
        <v>1426</v>
      </c>
      <c r="F5" s="129"/>
      <c r="G5" s="129">
        <v>1816</v>
      </c>
      <c r="H5" s="129">
        <v>480</v>
      </c>
      <c r="I5" s="129">
        <v>480</v>
      </c>
      <c r="J5" s="129">
        <v>480</v>
      </c>
      <c r="K5" s="129"/>
      <c r="L5" s="129">
        <v>4146</v>
      </c>
      <c r="M5" s="129"/>
      <c r="N5" s="129">
        <v>10480</v>
      </c>
      <c r="O5" s="130"/>
    </row>
    <row r="6" spans="1:20" x14ac:dyDescent="0.35">
      <c r="A6" s="823"/>
      <c r="B6" s="128" t="s">
        <v>51</v>
      </c>
      <c r="C6" s="825"/>
      <c r="D6" s="129">
        <f>D5+D7-D8</f>
        <v>27605</v>
      </c>
      <c r="E6" s="129">
        <f>E5+E7-E8</f>
        <v>1426</v>
      </c>
      <c r="F6" s="129"/>
      <c r="G6" s="129">
        <f t="shared" ref="G6:J6" si="1">G5+G7-G8</f>
        <v>1776</v>
      </c>
      <c r="H6" s="129">
        <f t="shared" si="1"/>
        <v>480</v>
      </c>
      <c r="I6" s="129">
        <f t="shared" si="1"/>
        <v>480</v>
      </c>
      <c r="J6" s="129">
        <f t="shared" si="1"/>
        <v>480</v>
      </c>
      <c r="K6" s="129"/>
      <c r="L6" s="129">
        <v>4144</v>
      </c>
      <c r="M6" s="129">
        <f t="shared" ref="M6" si="2">M5+M7-M8</f>
        <v>0</v>
      </c>
      <c r="N6" s="129">
        <v>10480</v>
      </c>
      <c r="O6" s="130"/>
    </row>
    <row r="7" spans="1:20" x14ac:dyDescent="0.35">
      <c r="A7" s="823"/>
      <c r="B7" s="131" t="s">
        <v>46</v>
      </c>
      <c r="C7" s="825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30"/>
    </row>
    <row r="8" spans="1:20" x14ac:dyDescent="0.35">
      <c r="A8" s="823"/>
      <c r="B8" s="131" t="s">
        <v>47</v>
      </c>
      <c r="C8" s="826"/>
      <c r="D8" s="129">
        <f>SUM(E8+F8+G8+J8+K8+L8)</f>
        <v>42</v>
      </c>
      <c r="E8" s="129">
        <v>0</v>
      </c>
      <c r="F8" s="129"/>
      <c r="G8" s="129">
        <v>40</v>
      </c>
      <c r="H8" s="129">
        <v>0</v>
      </c>
      <c r="I8" s="129">
        <v>0</v>
      </c>
      <c r="J8" s="129">
        <v>0</v>
      </c>
      <c r="K8" s="129"/>
      <c r="L8" s="129">
        <v>2</v>
      </c>
      <c r="M8" s="129"/>
      <c r="N8" s="129"/>
      <c r="O8" s="130"/>
    </row>
    <row r="9" spans="1:20" x14ac:dyDescent="0.35">
      <c r="A9" s="823"/>
      <c r="B9" s="128" t="s">
        <v>44</v>
      </c>
      <c r="C9" s="827" t="s">
        <v>8</v>
      </c>
      <c r="D9" s="129">
        <v>234233.1</v>
      </c>
      <c r="E9" s="129">
        <v>7793.4</v>
      </c>
      <c r="F9" s="129"/>
      <c r="G9" s="129">
        <v>25636.6</v>
      </c>
      <c r="H9" s="129">
        <v>4412.3999999999996</v>
      </c>
      <c r="I9" s="129">
        <v>4412.3999999999996</v>
      </c>
      <c r="J9" s="129">
        <v>4412.3999999999996</v>
      </c>
      <c r="K9" s="129"/>
      <c r="L9" s="129">
        <v>26119.8</v>
      </c>
      <c r="M9" s="129"/>
      <c r="N9" s="129">
        <v>80725.786500000002</v>
      </c>
      <c r="O9" s="130"/>
    </row>
    <row r="10" spans="1:20" x14ac:dyDescent="0.35">
      <c r="A10" s="823"/>
      <c r="B10" s="128" t="s">
        <v>52</v>
      </c>
      <c r="C10" s="828"/>
      <c r="D10" s="129">
        <f>D9+D11-D12</f>
        <v>233130</v>
      </c>
      <c r="E10" s="129">
        <f t="shared" ref="E10:M10" si="3">E9+E11-E12</f>
        <v>7436.9</v>
      </c>
      <c r="F10" s="129"/>
      <c r="G10" s="129">
        <f t="shared" si="3"/>
        <v>25086.6</v>
      </c>
      <c r="H10" s="129">
        <f t="shared" si="3"/>
        <v>4350.3999999999996</v>
      </c>
      <c r="I10" s="129">
        <f t="shared" si="3"/>
        <v>4290.3999999999996</v>
      </c>
      <c r="J10" s="129">
        <f t="shared" si="3"/>
        <v>4228.3999999999996</v>
      </c>
      <c r="K10" s="129"/>
      <c r="L10" s="129">
        <f t="shared" si="3"/>
        <v>26107.200000000001</v>
      </c>
      <c r="M10" s="129">
        <f t="shared" si="3"/>
        <v>0</v>
      </c>
      <c r="N10" s="129">
        <v>80725.786500000002</v>
      </c>
      <c r="O10" s="130"/>
      <c r="S10" s="181" t="e">
        <f>#REF!</f>
        <v>#REF!</v>
      </c>
      <c r="T10" s="181" t="e">
        <f>#REF!</f>
        <v>#REF!</v>
      </c>
    </row>
    <row r="11" spans="1:20" ht="25.5" customHeight="1" x14ac:dyDescent="0.35">
      <c r="A11" s="823"/>
      <c r="B11" s="132" t="s">
        <v>48</v>
      </c>
      <c r="C11" s="828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30"/>
    </row>
    <row r="12" spans="1:20" ht="15" customHeight="1" x14ac:dyDescent="0.35">
      <c r="A12" s="824"/>
      <c r="B12" s="132" t="s">
        <v>49</v>
      </c>
      <c r="C12" s="829"/>
      <c r="D12" s="129">
        <f>SUM(E12+F12+G12+J12+K12+L12)</f>
        <v>1103.0999999999999</v>
      </c>
      <c r="E12" s="129">
        <v>356.5</v>
      </c>
      <c r="F12" s="129"/>
      <c r="G12" s="129">
        <v>550</v>
      </c>
      <c r="H12" s="129">
        <v>62</v>
      </c>
      <c r="I12" s="129">
        <v>122</v>
      </c>
      <c r="J12" s="129">
        <v>184</v>
      </c>
      <c r="K12" s="129"/>
      <c r="L12" s="129">
        <v>12.6</v>
      </c>
      <c r="M12" s="129"/>
      <c r="N12" s="129"/>
      <c r="O12" s="130"/>
    </row>
    <row r="13" spans="1:20" ht="28.5" customHeight="1" thickBot="1" x14ac:dyDescent="0.4">
      <c r="A13" s="819" t="s">
        <v>79</v>
      </c>
      <c r="B13" s="133" t="s">
        <v>45</v>
      </c>
      <c r="C13" s="134" t="s">
        <v>9</v>
      </c>
      <c r="D13" s="135">
        <v>1.8991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>
        <v>3.8363999999999998</v>
      </c>
      <c r="O13" s="136"/>
      <c r="S13" s="182" t="e">
        <f>#REF!</f>
        <v>#REF!</v>
      </c>
      <c r="T13" s="183" t="e">
        <f>#REF!</f>
        <v>#REF!</v>
      </c>
    </row>
    <row r="14" spans="1:20" ht="53.25" customHeight="1" thickBot="1" x14ac:dyDescent="0.4">
      <c r="A14" s="820"/>
      <c r="B14" s="137" t="s">
        <v>43</v>
      </c>
      <c r="C14" s="138"/>
      <c r="D14" s="139">
        <f>SUM(D16*D24,D22*D30,D17*D25,D18*D26,D19*D27,D20*D28,D21*D29)</f>
        <v>3052.2259999999997</v>
      </c>
      <c r="E14" s="139"/>
      <c r="F14" s="139">
        <f t="shared" ref="F14:M14" si="4">SUM(F16*F24,F17*F25,F18*F26,F19*F27,F20*F28,F21*F29)</f>
        <v>0</v>
      </c>
      <c r="G14" s="139">
        <f t="shared" si="4"/>
        <v>0</v>
      </c>
      <c r="H14" s="139">
        <f t="shared" si="4"/>
        <v>0</v>
      </c>
      <c r="I14" s="139">
        <f t="shared" si="4"/>
        <v>0</v>
      </c>
      <c r="J14" s="139">
        <f t="shared" si="4"/>
        <v>0</v>
      </c>
      <c r="K14" s="139">
        <f t="shared" si="4"/>
        <v>0</v>
      </c>
      <c r="L14" s="139">
        <f t="shared" si="4"/>
        <v>0</v>
      </c>
      <c r="M14" s="139">
        <f t="shared" si="4"/>
        <v>0</v>
      </c>
      <c r="N14" s="139">
        <f>SUM(N16*N24,N17*N25,N18*N26,N19*N27,N20*N28,N21*N29)</f>
        <v>1204.52</v>
      </c>
      <c r="O14" s="140">
        <f>SUM(O16*O24,O17*O25,O18*O26,O19*O27,O20*O28,O21*O29)</f>
        <v>0</v>
      </c>
    </row>
    <row r="15" spans="1:20" ht="37.5" customHeight="1" x14ac:dyDescent="0.35">
      <c r="A15" s="830" t="s">
        <v>79</v>
      </c>
      <c r="B15" s="141" t="s">
        <v>41</v>
      </c>
      <c r="C15" s="833" t="s">
        <v>22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3"/>
    </row>
    <row r="16" spans="1:20" x14ac:dyDescent="0.35">
      <c r="A16" s="831"/>
      <c r="B16" s="144" t="s">
        <v>0</v>
      </c>
      <c r="C16" s="833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6"/>
    </row>
    <row r="17" spans="1:20" x14ac:dyDescent="0.35">
      <c r="A17" s="831"/>
      <c r="B17" s="144" t="s">
        <v>65</v>
      </c>
      <c r="C17" s="833"/>
      <c r="D17" s="145">
        <v>16556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>
        <v>16556</v>
      </c>
      <c r="O17" s="146"/>
    </row>
    <row r="18" spans="1:20" ht="18.75" customHeight="1" x14ac:dyDescent="0.35">
      <c r="A18" s="831"/>
      <c r="B18" s="147" t="s">
        <v>17</v>
      </c>
      <c r="C18" s="833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6"/>
    </row>
    <row r="19" spans="1:20" ht="16.5" x14ac:dyDescent="0.35">
      <c r="A19" s="831"/>
      <c r="B19" s="144" t="s">
        <v>75</v>
      </c>
      <c r="C19" s="833"/>
      <c r="D19" s="145">
        <v>12625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>
        <v>9057.4</v>
      </c>
      <c r="O19" s="146"/>
    </row>
    <row r="20" spans="1:20" ht="25.5" customHeight="1" x14ac:dyDescent="0.35">
      <c r="A20" s="831"/>
      <c r="B20" s="147" t="s">
        <v>20</v>
      </c>
      <c r="C20" s="833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6"/>
    </row>
    <row r="21" spans="1:20" ht="15" thickBot="1" x14ac:dyDescent="0.4">
      <c r="A21" s="831"/>
      <c r="B21" s="148" t="s">
        <v>67</v>
      </c>
      <c r="C21" s="834"/>
      <c r="D21" s="149">
        <v>3833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49">
        <v>2833</v>
      </c>
      <c r="O21" s="150"/>
    </row>
    <row r="22" spans="1:20" ht="15" thickBot="1" x14ac:dyDescent="0.4">
      <c r="A22" s="831"/>
      <c r="B22" s="148" t="s">
        <v>69</v>
      </c>
      <c r="C22" s="151"/>
      <c r="D22" s="152">
        <v>31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3"/>
    </row>
    <row r="23" spans="1:20" ht="26.25" customHeight="1" x14ac:dyDescent="0.35">
      <c r="A23" s="831"/>
      <c r="B23" s="154" t="s">
        <v>42</v>
      </c>
      <c r="C23" s="835" t="s">
        <v>33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6"/>
    </row>
    <row r="24" spans="1:20" x14ac:dyDescent="0.35">
      <c r="A24" s="831"/>
      <c r="B24" s="144" t="s">
        <v>0</v>
      </c>
      <c r="C24" s="833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6"/>
    </row>
    <row r="25" spans="1:20" x14ac:dyDescent="0.35">
      <c r="A25" s="831"/>
      <c r="B25" s="144" t="s">
        <v>13</v>
      </c>
      <c r="C25" s="833"/>
      <c r="D25" s="145">
        <v>0.03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>
        <v>0.03</v>
      </c>
      <c r="O25" s="146"/>
    </row>
    <row r="26" spans="1:20" ht="22.5" customHeight="1" x14ac:dyDescent="0.35">
      <c r="A26" s="831"/>
      <c r="B26" s="147" t="s">
        <v>17</v>
      </c>
      <c r="C26" s="833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6"/>
    </row>
    <row r="27" spans="1:20" ht="28.5" customHeight="1" x14ac:dyDescent="0.35">
      <c r="A27" s="831"/>
      <c r="B27" s="147" t="s">
        <v>19</v>
      </c>
      <c r="C27" s="833"/>
      <c r="D27" s="145">
        <v>0.05</v>
      </c>
      <c r="E27" s="145"/>
      <c r="F27" s="145"/>
      <c r="G27" s="145"/>
      <c r="H27" s="145"/>
      <c r="I27" s="145"/>
      <c r="J27" s="145"/>
      <c r="K27" s="145"/>
      <c r="L27" s="145"/>
      <c r="M27" s="145"/>
      <c r="N27" s="145">
        <v>0.05</v>
      </c>
      <c r="O27" s="146"/>
    </row>
    <row r="28" spans="1:20" ht="31.5" customHeight="1" x14ac:dyDescent="0.35">
      <c r="A28" s="831"/>
      <c r="B28" s="147" t="s">
        <v>21</v>
      </c>
      <c r="C28" s="833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6"/>
    </row>
    <row r="29" spans="1:20" ht="15" thickBot="1" x14ac:dyDescent="0.4">
      <c r="A29" s="832"/>
      <c r="B29" s="148" t="s">
        <v>66</v>
      </c>
      <c r="C29" s="834"/>
      <c r="D29" s="149">
        <v>0.09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>
        <v>0.09</v>
      </c>
      <c r="O29" s="150"/>
    </row>
    <row r="30" spans="1:20" ht="15" thickBot="1" x14ac:dyDescent="0.4">
      <c r="A30" s="157"/>
      <c r="B30" s="148" t="s">
        <v>76</v>
      </c>
      <c r="C30" s="151"/>
      <c r="D30" s="152">
        <v>50.945999999999998</v>
      </c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3"/>
    </row>
    <row r="31" spans="1:20" x14ac:dyDescent="0.35">
      <c r="A31" s="158" t="s">
        <v>34</v>
      </c>
      <c r="B31" s="159" t="s">
        <v>55</v>
      </c>
      <c r="C31" s="160"/>
      <c r="D31" s="161">
        <f>((D34/D35)-(D32/D33))*D33</f>
        <v>29693.302461609685</v>
      </c>
      <c r="E31" s="161"/>
      <c r="F31" s="161"/>
      <c r="G31" s="161"/>
      <c r="H31" s="161"/>
      <c r="I31" s="161"/>
      <c r="J31" s="161"/>
      <c r="K31" s="161"/>
      <c r="L31" s="161"/>
      <c r="M31" s="161" t="e">
        <f>((M34/M35)-(M33/#REF!))*#REF!</f>
        <v>#DIV/0!</v>
      </c>
      <c r="N31" s="161">
        <f>((N34/N35)-(N32/N33))*N33</f>
        <v>25661.886190866357</v>
      </c>
      <c r="O31" s="162"/>
    </row>
    <row r="32" spans="1:20" ht="63.75" customHeight="1" x14ac:dyDescent="0.35">
      <c r="A32" s="819" t="s">
        <v>79</v>
      </c>
      <c r="B32" s="163" t="s">
        <v>38</v>
      </c>
      <c r="C32" s="164" t="s">
        <v>37</v>
      </c>
      <c r="D32" s="165">
        <v>72800.45</v>
      </c>
      <c r="E32" s="165"/>
      <c r="F32" s="165"/>
      <c r="G32" s="165"/>
      <c r="H32" s="165"/>
      <c r="I32" s="165"/>
      <c r="J32" s="165"/>
      <c r="K32" s="165"/>
      <c r="L32" s="165"/>
      <c r="M32" s="166"/>
      <c r="N32" s="165">
        <v>46423.69</v>
      </c>
      <c r="O32" s="167"/>
      <c r="S32" s="181" t="e">
        <f>#REF!</f>
        <v>#REF!</v>
      </c>
      <c r="T32" s="181" t="e">
        <f>#REF!</f>
        <v>#REF!</v>
      </c>
    </row>
    <row r="33" spans="1:23" ht="25.5" customHeight="1" x14ac:dyDescent="0.35">
      <c r="A33" s="820"/>
      <c r="B33" s="163" t="s">
        <v>54</v>
      </c>
      <c r="C33" s="164" t="s">
        <v>8</v>
      </c>
      <c r="D33" s="165">
        <v>233130</v>
      </c>
      <c r="E33" s="165"/>
      <c r="F33" s="165"/>
      <c r="G33" s="165"/>
      <c r="H33" s="165"/>
      <c r="I33" s="165"/>
      <c r="J33" s="165"/>
      <c r="K33" s="165"/>
      <c r="L33" s="165"/>
      <c r="M33" s="166"/>
      <c r="N33" s="165">
        <v>80725.789999999994</v>
      </c>
      <c r="O33" s="167"/>
      <c r="S33" s="181" t="e">
        <f>#REF!</f>
        <v>#REF!</v>
      </c>
      <c r="T33" s="181" t="e">
        <f>#REF!</f>
        <v>#REF!</v>
      </c>
      <c r="U33" s="114" t="b">
        <f>D33=D10</f>
        <v>1</v>
      </c>
      <c r="V33" s="114" t="b">
        <f>N33=N10</f>
        <v>0</v>
      </c>
      <c r="W33" s="183">
        <f>N33-N10</f>
        <v>3.4999999916180968E-3</v>
      </c>
    </row>
    <row r="34" spans="1:23" ht="63.75" customHeight="1" x14ac:dyDescent="0.35">
      <c r="A34" s="819" t="s">
        <v>80</v>
      </c>
      <c r="B34" s="163" t="s">
        <v>39</v>
      </c>
      <c r="C34" s="164" t="s">
        <v>37</v>
      </c>
      <c r="D34" s="168">
        <v>104275.27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8">
        <v>73706.22</v>
      </c>
      <c r="O34" s="167"/>
      <c r="S34" s="181" t="e">
        <f>#REF!</f>
        <v>#REF!</v>
      </c>
      <c r="T34" s="181" t="e">
        <f>#REF!</f>
        <v>#REF!</v>
      </c>
    </row>
    <row r="35" spans="1:23" ht="19.5" customHeight="1" thickBot="1" x14ac:dyDescent="0.4">
      <c r="A35" s="820"/>
      <c r="B35" s="170" t="s">
        <v>40</v>
      </c>
      <c r="C35" s="171" t="s">
        <v>8</v>
      </c>
      <c r="D35" s="172">
        <v>237182.2</v>
      </c>
      <c r="E35" s="172"/>
      <c r="F35" s="172"/>
      <c r="G35" s="172"/>
      <c r="H35" s="172"/>
      <c r="I35" s="172"/>
      <c r="J35" s="172"/>
      <c r="K35" s="172"/>
      <c r="L35" s="172"/>
      <c r="M35" s="173"/>
      <c r="N35" s="172">
        <v>82540.684999999998</v>
      </c>
      <c r="O35" s="174"/>
      <c r="S35" s="181" t="e">
        <f>#REF!</f>
        <v>#REF!</v>
      </c>
      <c r="T35" s="181" t="e">
        <f>#REF!</f>
        <v>#REF!</v>
      </c>
    </row>
    <row r="36" spans="1:23" x14ac:dyDescent="0.35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1:23" x14ac:dyDescent="0.3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1:23" ht="15" thickBot="1" x14ac:dyDescent="0.4">
      <c r="A38" s="175"/>
      <c r="B38" s="176" t="s">
        <v>81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</row>
    <row r="39" spans="1:23" ht="15" thickTop="1" x14ac:dyDescent="0.35">
      <c r="A39" s="175"/>
      <c r="B39" s="175" t="s">
        <v>82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</sheetData>
  <mergeCells count="10">
    <mergeCell ref="A32:A33"/>
    <mergeCell ref="A34:A35"/>
    <mergeCell ref="A1:O1"/>
    <mergeCell ref="A4:A12"/>
    <mergeCell ref="C4:C8"/>
    <mergeCell ref="C9:C12"/>
    <mergeCell ref="A13:A14"/>
    <mergeCell ref="A15:A29"/>
    <mergeCell ref="C15:C21"/>
    <mergeCell ref="C23:C2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F3B0-CC3A-44E7-9FE9-68C30E09F776}">
  <sheetPr>
    <tabColor theme="7" tint="0.79998168889431442"/>
    <pageSetUpPr fitToPage="1"/>
  </sheetPr>
  <dimension ref="A1:S40"/>
  <sheetViews>
    <sheetView zoomScale="80" zoomScaleNormal="80" workbookViewId="0">
      <selection activeCell="Z28" sqref="Z28"/>
    </sheetView>
  </sheetViews>
  <sheetFormatPr defaultColWidth="9.1796875" defaultRowHeight="14" x14ac:dyDescent="0.3"/>
  <cols>
    <col min="1" max="1" width="12.54296875" style="195" customWidth="1"/>
    <col min="2" max="2" width="57.7265625" style="195" customWidth="1"/>
    <col min="3" max="3" width="11.453125" style="195" customWidth="1"/>
    <col min="4" max="4" width="20.453125" style="195" customWidth="1"/>
    <col min="5" max="5" width="7.7265625" style="195" hidden="1" customWidth="1"/>
    <col min="6" max="6" width="0.1796875" style="195" hidden="1" customWidth="1"/>
    <col min="7" max="7" width="7.7265625" style="195" hidden="1" customWidth="1"/>
    <col min="8" max="8" width="9.453125" style="195" hidden="1" customWidth="1"/>
    <col min="9" max="9" width="6.26953125" style="195" hidden="1" customWidth="1"/>
    <col min="10" max="10" width="9.54296875" style="195" hidden="1" customWidth="1"/>
    <col min="11" max="12" width="0.26953125" style="195" hidden="1" customWidth="1"/>
    <col min="13" max="13" width="14.453125" style="195" customWidth="1"/>
    <col min="14" max="14" width="13" style="195" hidden="1" customWidth="1"/>
    <col min="15" max="15" width="9.453125" style="195" hidden="1" customWidth="1"/>
    <col min="16" max="20" width="0" style="195" hidden="1" customWidth="1"/>
    <col min="21" max="16384" width="9.1796875" style="195"/>
  </cols>
  <sheetData>
    <row r="1" spans="1:19" ht="42" customHeight="1" x14ac:dyDescent="0.35">
      <c r="A1" s="838" t="s">
        <v>56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</row>
    <row r="2" spans="1:19" s="202" customFormat="1" ht="30" customHeight="1" thickBot="1" x14ac:dyDescent="0.35">
      <c r="A2" s="196" t="s">
        <v>4</v>
      </c>
      <c r="B2" s="197"/>
      <c r="C2" s="198" t="s">
        <v>5</v>
      </c>
      <c r="D2" s="198" t="s">
        <v>1</v>
      </c>
      <c r="E2" s="199" t="s">
        <v>116</v>
      </c>
      <c r="F2" s="199" t="s">
        <v>117</v>
      </c>
      <c r="G2" s="200" t="s">
        <v>68</v>
      </c>
      <c r="H2" s="200" t="s">
        <v>59</v>
      </c>
      <c r="I2" s="201" t="s">
        <v>118</v>
      </c>
      <c r="J2" s="199" t="s">
        <v>119</v>
      </c>
      <c r="K2" s="200" t="s">
        <v>120</v>
      </c>
      <c r="L2" s="200" t="s">
        <v>10</v>
      </c>
      <c r="M2" s="198" t="s">
        <v>2</v>
      </c>
      <c r="N2" s="198" t="s">
        <v>3</v>
      </c>
    </row>
    <row r="3" spans="1:19" s="202" customFormat="1" ht="14.5" thickBot="1" x14ac:dyDescent="0.35">
      <c r="A3" s="203" t="s">
        <v>15</v>
      </c>
      <c r="B3" s="204" t="s">
        <v>53</v>
      </c>
      <c r="C3" s="205"/>
      <c r="D3" s="206">
        <f t="shared" ref="D3:N3" si="0">(D10-D9)*D14</f>
        <v>-859.19862000001035</v>
      </c>
      <c r="E3" s="207">
        <f t="shared" si="0"/>
        <v>0</v>
      </c>
      <c r="F3" s="207">
        <f t="shared" si="0"/>
        <v>0</v>
      </c>
      <c r="G3" s="206">
        <f t="shared" si="0"/>
        <v>0</v>
      </c>
      <c r="H3" s="206">
        <f t="shared" si="0"/>
        <v>0</v>
      </c>
      <c r="I3" s="206">
        <f t="shared" si="0"/>
        <v>0</v>
      </c>
      <c r="J3" s="207">
        <f t="shared" si="0"/>
        <v>0</v>
      </c>
      <c r="K3" s="206">
        <f t="shared" si="0"/>
        <v>0</v>
      </c>
      <c r="L3" s="206">
        <f t="shared" si="0"/>
        <v>0</v>
      </c>
      <c r="M3" s="206">
        <f t="shared" si="0"/>
        <v>0</v>
      </c>
      <c r="N3" s="208">
        <f t="shared" si="0"/>
        <v>0</v>
      </c>
    </row>
    <row r="4" spans="1:19" x14ac:dyDescent="0.3">
      <c r="A4" s="839" t="s">
        <v>121</v>
      </c>
      <c r="B4" s="209" t="s">
        <v>12</v>
      </c>
      <c r="C4" s="842" t="s">
        <v>6</v>
      </c>
      <c r="D4" s="210">
        <v>58</v>
      </c>
      <c r="E4" s="211">
        <v>58</v>
      </c>
      <c r="F4" s="211">
        <v>58</v>
      </c>
      <c r="G4" s="210">
        <v>58</v>
      </c>
      <c r="H4" s="210">
        <v>58</v>
      </c>
      <c r="I4" s="210">
        <v>58</v>
      </c>
      <c r="J4" s="211">
        <v>58</v>
      </c>
      <c r="K4" s="210">
        <v>58</v>
      </c>
      <c r="L4" s="212"/>
      <c r="M4" s="210">
        <v>42</v>
      </c>
      <c r="N4" s="213"/>
    </row>
    <row r="5" spans="1:19" ht="15" customHeight="1" x14ac:dyDescent="0.3">
      <c r="A5" s="840"/>
      <c r="B5" s="214" t="s">
        <v>50</v>
      </c>
      <c r="C5" s="842"/>
      <c r="D5" s="215">
        <v>26440</v>
      </c>
      <c r="E5" s="216">
        <v>800</v>
      </c>
      <c r="F5" s="216">
        <v>1380</v>
      </c>
      <c r="G5" s="217">
        <v>1380</v>
      </c>
      <c r="H5" s="217">
        <v>480</v>
      </c>
      <c r="I5" s="217">
        <v>3786</v>
      </c>
      <c r="J5" s="216">
        <v>900</v>
      </c>
      <c r="K5" s="217">
        <v>120</v>
      </c>
      <c r="L5" s="217"/>
      <c r="M5" s="217">
        <v>10204</v>
      </c>
      <c r="N5" s="218"/>
    </row>
    <row r="6" spans="1:19" x14ac:dyDescent="0.3">
      <c r="A6" s="840"/>
      <c r="B6" s="214" t="s">
        <v>51</v>
      </c>
      <c r="C6" s="842"/>
      <c r="D6" s="217">
        <f t="shared" ref="D6:L6" si="1">D5+D7-D8</f>
        <v>26438</v>
      </c>
      <c r="E6" s="216">
        <f t="shared" si="1"/>
        <v>800</v>
      </c>
      <c r="F6" s="216">
        <f t="shared" si="1"/>
        <v>1380</v>
      </c>
      <c r="G6" s="217">
        <f t="shared" si="1"/>
        <v>1380</v>
      </c>
      <c r="H6" s="217">
        <f t="shared" si="1"/>
        <v>480</v>
      </c>
      <c r="I6" s="217">
        <f t="shared" si="1"/>
        <v>3784</v>
      </c>
      <c r="J6" s="216">
        <f t="shared" si="1"/>
        <v>900</v>
      </c>
      <c r="K6" s="217">
        <f t="shared" si="1"/>
        <v>120</v>
      </c>
      <c r="L6" s="217">
        <f t="shared" si="1"/>
        <v>0</v>
      </c>
      <c r="M6" s="217">
        <v>10204</v>
      </c>
      <c r="N6" s="218"/>
    </row>
    <row r="7" spans="1:19" x14ac:dyDescent="0.3">
      <c r="A7" s="840"/>
      <c r="B7" s="219" t="s">
        <v>46</v>
      </c>
      <c r="C7" s="842"/>
      <c r="D7" s="217"/>
      <c r="E7" s="216"/>
      <c r="F7" s="216"/>
      <c r="G7" s="217"/>
      <c r="H7" s="217"/>
      <c r="I7" s="217"/>
      <c r="J7" s="216"/>
      <c r="K7" s="217"/>
      <c r="L7" s="217"/>
      <c r="M7" s="217"/>
      <c r="N7" s="218"/>
    </row>
    <row r="8" spans="1:19" x14ac:dyDescent="0.3">
      <c r="A8" s="840"/>
      <c r="B8" s="219" t="s">
        <v>47</v>
      </c>
      <c r="C8" s="843"/>
      <c r="D8" s="217">
        <f>SUM(G8+H8+I8+K8)</f>
        <v>2</v>
      </c>
      <c r="E8" s="216">
        <v>0</v>
      </c>
      <c r="F8" s="216">
        <v>0</v>
      </c>
      <c r="G8" s="217">
        <v>0</v>
      </c>
      <c r="H8" s="217">
        <v>0</v>
      </c>
      <c r="I8" s="217">
        <v>2</v>
      </c>
      <c r="J8" s="216">
        <v>0</v>
      </c>
      <c r="K8" s="217">
        <v>0</v>
      </c>
      <c r="L8" s="217"/>
      <c r="M8" s="217"/>
      <c r="N8" s="218"/>
      <c r="O8" s="220"/>
    </row>
    <row r="9" spans="1:19" x14ac:dyDescent="0.3">
      <c r="A9" s="840"/>
      <c r="B9" s="214" t="s">
        <v>44</v>
      </c>
      <c r="C9" s="844" t="s">
        <v>8</v>
      </c>
      <c r="D9" s="221">
        <v>224618.3</v>
      </c>
      <c r="E9" s="216">
        <v>9790</v>
      </c>
      <c r="F9" s="216">
        <v>6120</v>
      </c>
      <c r="G9" s="217">
        <v>7542</v>
      </c>
      <c r="H9" s="217">
        <v>4152</v>
      </c>
      <c r="I9" s="217">
        <v>26119.8</v>
      </c>
      <c r="J9" s="216">
        <v>11043</v>
      </c>
      <c r="K9" s="217">
        <v>3894</v>
      </c>
      <c r="L9" s="217"/>
      <c r="M9" s="217">
        <v>75075.63</v>
      </c>
      <c r="N9" s="218"/>
    </row>
    <row r="10" spans="1:19" x14ac:dyDescent="0.3">
      <c r="A10" s="840"/>
      <c r="B10" s="214" t="s">
        <v>52</v>
      </c>
      <c r="C10" s="845"/>
      <c r="D10" s="221">
        <f>D9-D12+D13</f>
        <v>224136.19999999998</v>
      </c>
      <c r="E10" s="216"/>
      <c r="F10" s="216"/>
      <c r="G10" s="217">
        <f>G9+G11-G12</f>
        <v>7197</v>
      </c>
      <c r="H10" s="217">
        <f>H9+H11-H12</f>
        <v>4092</v>
      </c>
      <c r="I10" s="217">
        <f>I9+I11-I12</f>
        <v>26107.200000000001</v>
      </c>
      <c r="J10" s="216"/>
      <c r="K10" s="217">
        <f>K9+K11-K12</f>
        <v>3822</v>
      </c>
      <c r="L10" s="217">
        <f>L9+L11-L12</f>
        <v>0</v>
      </c>
      <c r="M10" s="217">
        <v>75075.63</v>
      </c>
      <c r="N10" s="218"/>
      <c r="O10" s="294" t="e">
        <f>#REF!</f>
        <v>#REF!</v>
      </c>
      <c r="P10" s="294" t="e">
        <f>#REF!</f>
        <v>#REF!</v>
      </c>
      <c r="Q10" s="195" t="e">
        <f>D10=O10</f>
        <v>#REF!</v>
      </c>
      <c r="R10" s="195" t="e">
        <f>E10=P10</f>
        <v>#REF!</v>
      </c>
      <c r="S10" s="220" t="e">
        <f>M10-P10</f>
        <v>#REF!</v>
      </c>
    </row>
    <row r="11" spans="1:19" ht="16.5" customHeight="1" x14ac:dyDescent="0.3">
      <c r="A11" s="840"/>
      <c r="B11" s="222" t="s">
        <v>48</v>
      </c>
      <c r="C11" s="845"/>
      <c r="D11" s="217"/>
      <c r="E11" s="216"/>
      <c r="F11" s="216"/>
      <c r="G11" s="217"/>
      <c r="H11" s="217"/>
      <c r="I11" s="217"/>
      <c r="J11" s="216"/>
      <c r="K11" s="217"/>
      <c r="L11" s="217"/>
      <c r="M11" s="217"/>
      <c r="N11" s="218"/>
    </row>
    <row r="12" spans="1:19" ht="16.5" customHeight="1" x14ac:dyDescent="0.3">
      <c r="A12" s="841"/>
      <c r="B12" s="222" t="s">
        <v>49</v>
      </c>
      <c r="C12" s="846"/>
      <c r="D12" s="217">
        <f>SUM(G12+H12+I12+K12)</f>
        <v>489.6</v>
      </c>
      <c r="E12" s="216"/>
      <c r="F12" s="216"/>
      <c r="G12" s="217">
        <v>345</v>
      </c>
      <c r="H12" s="217">
        <v>60</v>
      </c>
      <c r="I12" s="217">
        <v>12.6</v>
      </c>
      <c r="J12" s="216"/>
      <c r="K12" s="217">
        <v>72</v>
      </c>
      <c r="L12" s="217"/>
      <c r="M12" s="217"/>
      <c r="N12" s="218"/>
      <c r="O12" s="220"/>
    </row>
    <row r="13" spans="1:19" ht="16.5" customHeight="1" x14ac:dyDescent="0.3">
      <c r="A13" s="223"/>
      <c r="B13" s="222" t="s">
        <v>122</v>
      </c>
      <c r="C13" s="224"/>
      <c r="D13" s="225">
        <f>SUM(E13+F13+J13)</f>
        <v>7.5</v>
      </c>
      <c r="E13" s="225">
        <v>2.4</v>
      </c>
      <c r="F13" s="225">
        <v>2.7</v>
      </c>
      <c r="G13" s="226"/>
      <c r="H13" s="226"/>
      <c r="I13" s="226"/>
      <c r="J13" s="225">
        <v>2.4</v>
      </c>
      <c r="K13" s="226"/>
      <c r="L13" s="226"/>
      <c r="M13" s="226"/>
      <c r="N13" s="227"/>
      <c r="O13" s="220"/>
    </row>
    <row r="14" spans="1:19" ht="28.5" thickBot="1" x14ac:dyDescent="0.35">
      <c r="A14" s="228" t="s">
        <v>121</v>
      </c>
      <c r="B14" s="229" t="s">
        <v>45</v>
      </c>
      <c r="C14" s="230" t="s">
        <v>9</v>
      </c>
      <c r="D14" s="231">
        <v>1.7822</v>
      </c>
      <c r="E14" s="232"/>
      <c r="F14" s="232"/>
      <c r="G14" s="231"/>
      <c r="H14" s="231"/>
      <c r="I14" s="231"/>
      <c r="J14" s="232"/>
      <c r="K14" s="231"/>
      <c r="L14" s="231"/>
      <c r="M14" s="231">
        <v>3.9287999999999998</v>
      </c>
      <c r="N14" s="233"/>
      <c r="O14" s="220" t="e">
        <f>#REF!</f>
        <v>#REF!</v>
      </c>
      <c r="P14" s="295" t="e">
        <f>#REF!</f>
        <v>#REF!</v>
      </c>
    </row>
    <row r="15" spans="1:19" s="202" customFormat="1" ht="28.5" thickBot="1" x14ac:dyDescent="0.35">
      <c r="A15" s="234" t="s">
        <v>16</v>
      </c>
      <c r="B15" s="235" t="s">
        <v>43</v>
      </c>
      <c r="C15" s="236"/>
      <c r="D15" s="237">
        <f>SUM(D17*D25,D23*D31,D18*D26,D19*D27,D20*D28,D21*D29,D22*D30)</f>
        <v>2089.16</v>
      </c>
      <c r="E15" s="237"/>
      <c r="F15" s="237"/>
      <c r="G15" s="237"/>
      <c r="H15" s="237">
        <f t="shared" ref="H15:L15" si="2">SUM(H17*H25,H18*H26,H19*H27,H20*H28,H21*H29,H22*H30)</f>
        <v>0</v>
      </c>
      <c r="I15" s="237">
        <f t="shared" si="2"/>
        <v>0</v>
      </c>
      <c r="J15" s="237"/>
      <c r="K15" s="237"/>
      <c r="L15" s="237">
        <f t="shared" si="2"/>
        <v>0</v>
      </c>
      <c r="M15" s="237">
        <f>SUM(M17*M25,M18*M26,M19*M27,M20*M28,M21*M29,M22*M30)</f>
        <v>270.29000000000002</v>
      </c>
      <c r="N15" s="238">
        <f>SUM(N17*N25,N18*N26,N19*N27,N20*N28,N21*N29,N22*N30)</f>
        <v>0</v>
      </c>
    </row>
    <row r="16" spans="1:19" s="243" customFormat="1" ht="48.75" customHeight="1" x14ac:dyDescent="0.3">
      <c r="A16" s="847" t="s">
        <v>121</v>
      </c>
      <c r="B16" s="239" t="s">
        <v>41</v>
      </c>
      <c r="C16" s="850" t="s">
        <v>22</v>
      </c>
      <c r="D16" s="240"/>
      <c r="E16" s="241"/>
      <c r="F16" s="241"/>
      <c r="G16" s="241"/>
      <c r="H16" s="241"/>
      <c r="I16" s="241"/>
      <c r="J16" s="241"/>
      <c r="K16" s="241"/>
      <c r="L16" s="241"/>
      <c r="M16" s="241"/>
      <c r="N16" s="242"/>
    </row>
    <row r="17" spans="1:14" s="243" customFormat="1" x14ac:dyDescent="0.3">
      <c r="A17" s="848"/>
      <c r="B17" s="244" t="s">
        <v>0</v>
      </c>
      <c r="C17" s="850"/>
      <c r="D17" s="245"/>
      <c r="E17" s="246"/>
      <c r="F17" s="246"/>
      <c r="G17" s="246"/>
      <c r="H17" s="246"/>
      <c r="I17" s="246"/>
      <c r="J17" s="246"/>
      <c r="K17" s="246"/>
      <c r="L17" s="246"/>
      <c r="M17" s="246"/>
      <c r="N17" s="247"/>
    </row>
    <row r="18" spans="1:14" s="243" customFormat="1" x14ac:dyDescent="0.3">
      <c r="A18" s="848"/>
      <c r="B18" s="244" t="s">
        <v>65</v>
      </c>
      <c r="C18" s="850"/>
      <c r="D18" s="245"/>
      <c r="E18" s="246"/>
      <c r="F18" s="246"/>
      <c r="G18" s="246"/>
      <c r="H18" s="246"/>
      <c r="I18" s="246"/>
      <c r="J18" s="246"/>
      <c r="K18" s="246"/>
      <c r="L18" s="246"/>
      <c r="M18" s="246"/>
      <c r="N18" s="247"/>
    </row>
    <row r="19" spans="1:14" s="243" customFormat="1" ht="18.75" customHeight="1" x14ac:dyDescent="0.3">
      <c r="A19" s="848"/>
      <c r="B19" s="248" t="s">
        <v>17</v>
      </c>
      <c r="C19" s="850"/>
      <c r="D19" s="245"/>
      <c r="E19" s="246"/>
      <c r="F19" s="246"/>
      <c r="G19" s="246"/>
      <c r="H19" s="246"/>
      <c r="I19" s="246"/>
      <c r="J19" s="246"/>
      <c r="K19" s="246"/>
      <c r="L19" s="246"/>
      <c r="M19" s="246"/>
      <c r="N19" s="247"/>
    </row>
    <row r="20" spans="1:14" s="243" customFormat="1" ht="16" x14ac:dyDescent="0.3">
      <c r="A20" s="848"/>
      <c r="B20" s="244" t="s">
        <v>123</v>
      </c>
      <c r="C20" s="850"/>
      <c r="D20" s="245">
        <v>11215</v>
      </c>
      <c r="E20" s="246"/>
      <c r="F20" s="246"/>
      <c r="G20" s="246"/>
      <c r="H20" s="246"/>
      <c r="I20" s="246"/>
      <c r="J20" s="246"/>
      <c r="K20" s="246"/>
      <c r="L20" s="246"/>
      <c r="M20" s="246">
        <v>5405.8</v>
      </c>
      <c r="N20" s="247"/>
    </row>
    <row r="21" spans="1:14" s="243" customFormat="1" ht="17.25" customHeight="1" x14ac:dyDescent="0.3">
      <c r="A21" s="848"/>
      <c r="B21" s="248" t="s">
        <v>20</v>
      </c>
      <c r="C21" s="850"/>
      <c r="D21" s="245"/>
      <c r="E21" s="246"/>
      <c r="F21" s="246"/>
      <c r="G21" s="246"/>
      <c r="H21" s="246"/>
      <c r="I21" s="246"/>
      <c r="J21" s="246"/>
      <c r="K21" s="246"/>
      <c r="L21" s="246"/>
      <c r="M21" s="246"/>
      <c r="N21" s="247"/>
    </row>
    <row r="22" spans="1:14" s="243" customFormat="1" ht="14.5" thickBot="1" x14ac:dyDescent="0.35">
      <c r="A22" s="848"/>
      <c r="B22" s="249" t="s">
        <v>67</v>
      </c>
      <c r="C22" s="851"/>
      <c r="D22" s="250"/>
      <c r="E22" s="251"/>
      <c r="F22" s="251"/>
      <c r="G22" s="251"/>
      <c r="H22" s="251"/>
      <c r="I22" s="251"/>
      <c r="J22" s="251"/>
      <c r="K22" s="251"/>
      <c r="L22" s="251"/>
      <c r="M22" s="251"/>
      <c r="N22" s="252"/>
    </row>
    <row r="23" spans="1:14" s="243" customFormat="1" ht="14.5" thickBot="1" x14ac:dyDescent="0.35">
      <c r="A23" s="848"/>
      <c r="B23" s="249" t="s">
        <v>69</v>
      </c>
      <c r="C23" s="253"/>
      <c r="D23" s="254">
        <v>30</v>
      </c>
      <c r="E23" s="255"/>
      <c r="F23" s="255"/>
      <c r="G23" s="255"/>
      <c r="H23" s="255"/>
      <c r="I23" s="255"/>
      <c r="J23" s="255"/>
      <c r="K23" s="255"/>
      <c r="L23" s="255"/>
      <c r="M23" s="255"/>
      <c r="N23" s="256"/>
    </row>
    <row r="24" spans="1:14" s="243" customFormat="1" x14ac:dyDescent="0.3">
      <c r="A24" s="848"/>
      <c r="B24" s="257" t="s">
        <v>42</v>
      </c>
      <c r="C24" s="852" t="s">
        <v>33</v>
      </c>
      <c r="D24" s="258"/>
      <c r="E24" s="259"/>
      <c r="F24" s="259"/>
      <c r="G24" s="259"/>
      <c r="H24" s="259"/>
      <c r="I24" s="259"/>
      <c r="J24" s="259"/>
      <c r="K24" s="259"/>
      <c r="L24" s="259"/>
      <c r="M24" s="259"/>
      <c r="N24" s="260"/>
    </row>
    <row r="25" spans="1:14" s="243" customFormat="1" x14ac:dyDescent="0.3">
      <c r="A25" s="848"/>
      <c r="B25" s="244" t="s">
        <v>0</v>
      </c>
      <c r="C25" s="850"/>
      <c r="D25" s="245"/>
      <c r="E25" s="246"/>
      <c r="F25" s="246"/>
      <c r="G25" s="246"/>
      <c r="H25" s="246"/>
      <c r="I25" s="246"/>
      <c r="J25" s="246"/>
      <c r="K25" s="246"/>
      <c r="L25" s="246"/>
      <c r="M25" s="246"/>
      <c r="N25" s="247"/>
    </row>
    <row r="26" spans="1:14" s="243" customFormat="1" x14ac:dyDescent="0.3">
      <c r="A26" s="848"/>
      <c r="B26" s="244" t="s">
        <v>13</v>
      </c>
      <c r="C26" s="850"/>
      <c r="D26" s="245"/>
      <c r="E26" s="246"/>
      <c r="F26" s="246"/>
      <c r="G26" s="246"/>
      <c r="H26" s="246"/>
      <c r="I26" s="246"/>
      <c r="J26" s="246"/>
      <c r="K26" s="246"/>
      <c r="L26" s="246"/>
      <c r="M26" s="246"/>
      <c r="N26" s="247"/>
    </row>
    <row r="27" spans="1:14" s="243" customFormat="1" ht="15" customHeight="1" x14ac:dyDescent="0.3">
      <c r="A27" s="848"/>
      <c r="B27" s="248" t="s">
        <v>17</v>
      </c>
      <c r="C27" s="850"/>
      <c r="D27" s="245"/>
      <c r="E27" s="246"/>
      <c r="F27" s="246"/>
      <c r="G27" s="246"/>
      <c r="H27" s="246"/>
      <c r="I27" s="246"/>
      <c r="J27" s="246"/>
      <c r="K27" s="246"/>
      <c r="L27" s="246"/>
      <c r="M27" s="246"/>
      <c r="N27" s="247"/>
    </row>
    <row r="28" spans="1:14" s="243" customFormat="1" ht="31.5" customHeight="1" x14ac:dyDescent="0.3">
      <c r="A28" s="848"/>
      <c r="B28" s="248" t="s">
        <v>19</v>
      </c>
      <c r="C28" s="850"/>
      <c r="D28" s="245">
        <v>0.05</v>
      </c>
      <c r="E28" s="246"/>
      <c r="F28" s="246"/>
      <c r="G28" s="246"/>
      <c r="H28" s="246"/>
      <c r="I28" s="246"/>
      <c r="J28" s="246"/>
      <c r="K28" s="246"/>
      <c r="L28" s="246"/>
      <c r="M28" s="246">
        <v>0.05</v>
      </c>
      <c r="N28" s="247"/>
    </row>
    <row r="29" spans="1:14" s="243" customFormat="1" ht="33" customHeight="1" x14ac:dyDescent="0.3">
      <c r="A29" s="848"/>
      <c r="B29" s="248" t="s">
        <v>21</v>
      </c>
      <c r="C29" s="850"/>
      <c r="D29" s="245"/>
      <c r="E29" s="246"/>
      <c r="F29" s="246"/>
      <c r="G29" s="246"/>
      <c r="H29" s="246"/>
      <c r="I29" s="246"/>
      <c r="J29" s="246"/>
      <c r="K29" s="246"/>
      <c r="L29" s="246"/>
      <c r="M29" s="246"/>
      <c r="N29" s="247"/>
    </row>
    <row r="30" spans="1:14" ht="14.5" thickBot="1" x14ac:dyDescent="0.35">
      <c r="A30" s="849"/>
      <c r="B30" s="249" t="s">
        <v>66</v>
      </c>
      <c r="C30" s="851"/>
      <c r="D30" s="250"/>
      <c r="E30" s="251"/>
      <c r="F30" s="251"/>
      <c r="G30" s="251"/>
      <c r="H30" s="251"/>
      <c r="I30" s="251"/>
      <c r="J30" s="251"/>
      <c r="K30" s="251"/>
      <c r="L30" s="251"/>
      <c r="M30" s="251"/>
      <c r="N30" s="252"/>
    </row>
    <row r="31" spans="1:14" ht="14.5" thickBot="1" x14ac:dyDescent="0.35">
      <c r="A31" s="261"/>
      <c r="B31" s="249" t="s">
        <v>76</v>
      </c>
      <c r="C31" s="253"/>
      <c r="D31" s="254">
        <v>50.947000000000003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6"/>
    </row>
    <row r="32" spans="1:14" s="202" customFormat="1" x14ac:dyDescent="0.3">
      <c r="A32" s="262" t="s">
        <v>34</v>
      </c>
      <c r="B32" s="263" t="s">
        <v>55</v>
      </c>
      <c r="C32" s="264"/>
      <c r="D32" s="265">
        <f t="shared" ref="D32:L32" si="3">((D35/D36)-(D33/D34))*D34</f>
        <v>25402.240546255976</v>
      </c>
      <c r="E32" s="265" t="e">
        <f t="shared" si="3"/>
        <v>#DIV/0!</v>
      </c>
      <c r="F32" s="265" t="e">
        <f t="shared" si="3"/>
        <v>#DIV/0!</v>
      </c>
      <c r="G32" s="265" t="e">
        <f t="shared" si="3"/>
        <v>#DIV/0!</v>
      </c>
      <c r="H32" s="265" t="e">
        <f t="shared" si="3"/>
        <v>#DIV/0!</v>
      </c>
      <c r="I32" s="265" t="e">
        <f t="shared" si="3"/>
        <v>#DIV/0!</v>
      </c>
      <c r="J32" s="265" t="e">
        <f t="shared" si="3"/>
        <v>#DIV/0!</v>
      </c>
      <c r="K32" s="265" t="e">
        <f t="shared" si="3"/>
        <v>#DIV/0!</v>
      </c>
      <c r="L32" s="265" t="e">
        <f t="shared" si="3"/>
        <v>#DIV/0!</v>
      </c>
      <c r="M32" s="265">
        <f>((M35/M36)-(M33/M34))*M34</f>
        <v>21965.427399971068</v>
      </c>
      <c r="N32" s="265" t="e">
        <f>((N35/N36)-(N33/N34))*N34</f>
        <v>#DIV/0!</v>
      </c>
    </row>
    <row r="33" spans="1:17" ht="42" x14ac:dyDescent="0.3">
      <c r="A33" s="836" t="s">
        <v>124</v>
      </c>
      <c r="B33" s="266" t="s">
        <v>38</v>
      </c>
      <c r="C33" s="267" t="s">
        <v>37</v>
      </c>
      <c r="D33" s="268">
        <v>71941.289999999994</v>
      </c>
      <c r="E33" s="269"/>
      <c r="F33" s="269"/>
      <c r="G33" s="270"/>
      <c r="H33" s="270"/>
      <c r="I33" s="270"/>
      <c r="J33" s="270"/>
      <c r="K33" s="270"/>
      <c r="L33" s="271"/>
      <c r="M33" s="268">
        <v>44292.26</v>
      </c>
      <c r="N33" s="272"/>
      <c r="O33" s="294" t="e">
        <f>#REF!</f>
        <v>#REF!</v>
      </c>
      <c r="P33" s="294" t="e">
        <f>#REF!</f>
        <v>#REF!</v>
      </c>
    </row>
    <row r="34" spans="1:17" x14ac:dyDescent="0.3">
      <c r="A34" s="837"/>
      <c r="B34" s="266" t="s">
        <v>54</v>
      </c>
      <c r="C34" s="267" t="s">
        <v>8</v>
      </c>
      <c r="D34" s="268">
        <v>224136.2</v>
      </c>
      <c r="E34" s="268"/>
      <c r="F34" s="268"/>
      <c r="G34" s="273"/>
      <c r="H34" s="273"/>
      <c r="I34" s="273"/>
      <c r="J34" s="273"/>
      <c r="K34" s="273"/>
      <c r="L34" s="274"/>
      <c r="M34" s="275">
        <v>75075.63</v>
      </c>
      <c r="N34" s="272"/>
      <c r="O34" s="294" t="e">
        <f>#REF!</f>
        <v>#REF!</v>
      </c>
      <c r="P34" s="294" t="e">
        <f>#REF!</f>
        <v>#REF!</v>
      </c>
      <c r="Q34" s="195" t="b">
        <f>D34=D10</f>
        <v>1</v>
      </c>
    </row>
    <row r="35" spans="1:17" ht="42" x14ac:dyDescent="0.3">
      <c r="A35" s="836" t="s">
        <v>125</v>
      </c>
      <c r="B35" s="266" t="s">
        <v>39</v>
      </c>
      <c r="C35" s="267" t="s">
        <v>37</v>
      </c>
      <c r="D35" s="268">
        <v>96677.48</v>
      </c>
      <c r="E35" s="268"/>
      <c r="F35" s="268"/>
      <c r="G35" s="273"/>
      <c r="H35" s="273"/>
      <c r="I35" s="273"/>
      <c r="J35" s="273"/>
      <c r="K35" s="273"/>
      <c r="L35" s="274"/>
      <c r="M35" s="268">
        <v>66356.36</v>
      </c>
      <c r="N35" s="272"/>
      <c r="O35" s="294" t="e">
        <f>#REF!</f>
        <v>#REF!</v>
      </c>
      <c r="P35" s="294" t="e">
        <f>#REF!</f>
        <v>#REF!</v>
      </c>
    </row>
    <row r="36" spans="1:17" ht="14.5" thickBot="1" x14ac:dyDescent="0.35">
      <c r="A36" s="837"/>
      <c r="B36" s="276" t="s">
        <v>40</v>
      </c>
      <c r="C36" s="277" t="s">
        <v>8</v>
      </c>
      <c r="D36" s="278">
        <v>222602.6</v>
      </c>
      <c r="E36" s="278"/>
      <c r="F36" s="278"/>
      <c r="G36" s="279"/>
      <c r="H36" s="279"/>
      <c r="I36" s="279"/>
      <c r="J36" s="279"/>
      <c r="K36" s="279"/>
      <c r="L36" s="280"/>
      <c r="M36" s="278">
        <v>75187.434500000003</v>
      </c>
      <c r="N36" s="281"/>
      <c r="O36" s="294" t="e">
        <f>#REF!</f>
        <v>#REF!</v>
      </c>
      <c r="P36" s="294" t="e">
        <f>#REF!</f>
        <v>#REF!</v>
      </c>
    </row>
    <row r="39" spans="1:17" ht="14.5" thickBot="1" x14ac:dyDescent="0.35">
      <c r="B39" s="282" t="s">
        <v>126</v>
      </c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</row>
    <row r="40" spans="1:17" ht="14.5" thickTop="1" x14ac:dyDescent="0.3"/>
  </sheetData>
  <mergeCells count="9">
    <mergeCell ref="A33:A34"/>
    <mergeCell ref="A35:A36"/>
    <mergeCell ref="A1:N1"/>
    <mergeCell ref="A4:A12"/>
    <mergeCell ref="C4:C8"/>
    <mergeCell ref="C9:C12"/>
    <mergeCell ref="A16:A30"/>
    <mergeCell ref="C16:C22"/>
    <mergeCell ref="C24:C30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6B0FB-AD93-4F5F-A708-59A86FB25FDE}">
  <sheetPr>
    <tabColor theme="4" tint="0.59999389629810485"/>
  </sheetPr>
  <dimension ref="A1:AG63"/>
  <sheetViews>
    <sheetView tabSelected="1" zoomScale="90" zoomScaleNormal="90" workbookViewId="0">
      <selection activeCell="AF2" sqref="AF2"/>
    </sheetView>
  </sheetViews>
  <sheetFormatPr defaultColWidth="9.1796875" defaultRowHeight="14" x14ac:dyDescent="0.3"/>
  <cols>
    <col min="1" max="1" width="12.54296875" style="311" customWidth="1"/>
    <col min="2" max="2" width="46.1796875" style="311" customWidth="1"/>
    <col min="3" max="3" width="11.453125" style="311" customWidth="1"/>
    <col min="4" max="4" width="14.453125" style="346" customWidth="1"/>
    <col min="5" max="27" width="14.453125" style="346" hidden="1" customWidth="1"/>
    <col min="28" max="28" width="14.453125" style="346" customWidth="1"/>
    <col min="29" max="29" width="13" style="311" hidden="1" customWidth="1"/>
    <col min="30" max="30" width="9.453125" style="311" bestFit="1" customWidth="1"/>
    <col min="31" max="16384" width="9.1796875" style="311"/>
  </cols>
  <sheetData>
    <row r="1" spans="1:32" ht="54.75" customHeight="1" x14ac:dyDescent="0.35">
      <c r="A1" s="859" t="s">
        <v>56</v>
      </c>
      <c r="B1" s="859"/>
      <c r="C1" s="859"/>
      <c r="D1" s="859"/>
      <c r="E1" s="859"/>
      <c r="F1" s="859"/>
      <c r="G1" s="859"/>
      <c r="H1" s="859"/>
      <c r="I1" s="859"/>
      <c r="J1" s="859"/>
      <c r="K1" s="859"/>
      <c r="L1" s="859"/>
      <c r="M1" s="859"/>
      <c r="N1" s="859"/>
      <c r="O1" s="859"/>
      <c r="P1" s="859"/>
      <c r="Q1" s="859"/>
      <c r="R1" s="859"/>
      <c r="S1" s="859"/>
      <c r="T1" s="859"/>
      <c r="U1" s="859"/>
      <c r="V1" s="859"/>
      <c r="W1" s="859"/>
      <c r="X1" s="859"/>
      <c r="Y1" s="859"/>
      <c r="Z1" s="859"/>
      <c r="AA1" s="859"/>
      <c r="AB1" s="859"/>
      <c r="AC1" s="859"/>
    </row>
    <row r="2" spans="1:32" s="317" customFormat="1" ht="98.5" thickBot="1" x14ac:dyDescent="0.35">
      <c r="A2" s="312" t="s">
        <v>4</v>
      </c>
      <c r="B2" s="313"/>
      <c r="C2" s="314" t="s">
        <v>5</v>
      </c>
      <c r="D2" s="315" t="s">
        <v>1</v>
      </c>
      <c r="E2" s="316" t="s">
        <v>127</v>
      </c>
      <c r="F2" s="316" t="s">
        <v>128</v>
      </c>
      <c r="G2" s="316" t="s">
        <v>129</v>
      </c>
      <c r="H2" s="316" t="s">
        <v>130</v>
      </c>
      <c r="I2" s="316" t="s">
        <v>131</v>
      </c>
      <c r="J2" s="316" t="s">
        <v>132</v>
      </c>
      <c r="K2" s="316" t="s">
        <v>133</v>
      </c>
      <c r="L2" s="316" t="s">
        <v>68</v>
      </c>
      <c r="M2" s="316" t="s">
        <v>59</v>
      </c>
      <c r="N2" s="316" t="s">
        <v>134</v>
      </c>
      <c r="O2" s="316" t="s">
        <v>135</v>
      </c>
      <c r="P2" s="316" t="s">
        <v>120</v>
      </c>
      <c r="Q2" s="316" t="s">
        <v>136</v>
      </c>
      <c r="R2" s="316" t="s">
        <v>137</v>
      </c>
      <c r="S2" s="316" t="s">
        <v>138</v>
      </c>
      <c r="T2" s="316" t="s">
        <v>139</v>
      </c>
      <c r="U2" s="316" t="s">
        <v>140</v>
      </c>
      <c r="V2" s="316" t="s">
        <v>141</v>
      </c>
      <c r="W2" s="316" t="s">
        <v>142</v>
      </c>
      <c r="X2" s="316" t="s">
        <v>143</v>
      </c>
      <c r="Y2" s="316" t="s">
        <v>144</v>
      </c>
      <c r="Z2" s="316" t="s">
        <v>145</v>
      </c>
      <c r="AA2" s="316" t="s">
        <v>10</v>
      </c>
      <c r="AB2" s="315" t="s">
        <v>2</v>
      </c>
      <c r="AC2" s="314" t="s">
        <v>3</v>
      </c>
    </row>
    <row r="3" spans="1:32" s="317" customFormat="1" ht="14.5" thickBot="1" x14ac:dyDescent="0.35">
      <c r="A3" s="318" t="s">
        <v>15</v>
      </c>
      <c r="B3" s="319" t="s">
        <v>53</v>
      </c>
      <c r="C3" s="320"/>
      <c r="D3" s="321">
        <f>(D11-D10)*D16</f>
        <v>-350.79802999998037</v>
      </c>
      <c r="E3" s="321">
        <f t="shared" ref="E3:AC3" si="0">(E11-E10)*E16</f>
        <v>-12871.90432</v>
      </c>
      <c r="F3" s="321">
        <f t="shared" si="0"/>
        <v>-25507.52864</v>
      </c>
      <c r="G3" s="321">
        <f t="shared" si="0"/>
        <v>-14884.537359999998</v>
      </c>
      <c r="H3" s="321">
        <f t="shared" si="0"/>
        <v>-14884.537359999998</v>
      </c>
      <c r="I3" s="321">
        <f t="shared" si="0"/>
        <v>-11172.57856</v>
      </c>
      <c r="J3" s="321">
        <f t="shared" si="0"/>
        <v>-12198.978879999999</v>
      </c>
      <c r="K3" s="321">
        <f t="shared" si="0"/>
        <v>-12198.978879999999</v>
      </c>
      <c r="L3" s="321">
        <f t="shared" si="0"/>
        <v>-561.55880000000002</v>
      </c>
      <c r="M3" s="321">
        <f t="shared" si="0"/>
        <v>-97.662399999999991</v>
      </c>
      <c r="N3" s="321">
        <f t="shared" si="0"/>
        <v>-38762.206559999999</v>
      </c>
      <c r="O3" s="321">
        <f t="shared" si="0"/>
        <v>-3506.08016</v>
      </c>
      <c r="P3" s="321">
        <f t="shared" si="0"/>
        <v>-117.19488000000014</v>
      </c>
      <c r="Q3" s="321">
        <f t="shared" si="0"/>
        <v>-6338.2897599999997</v>
      </c>
      <c r="R3" s="321">
        <f t="shared" si="0"/>
        <v>-5101.1276799999996</v>
      </c>
      <c r="S3" s="321">
        <f t="shared" si="0"/>
        <v>-630.71007999999995</v>
      </c>
      <c r="T3" s="321">
        <f t="shared" si="0"/>
        <v>-12871.90432</v>
      </c>
      <c r="U3" s="321">
        <f t="shared" si="0"/>
        <v>-14592.18024</v>
      </c>
      <c r="V3" s="321">
        <f t="shared" si="0"/>
        <v>-15201.152559999999</v>
      </c>
      <c r="W3" s="321">
        <f t="shared" si="0"/>
        <v>-11172.57856</v>
      </c>
      <c r="X3" s="321">
        <f t="shared" si="0"/>
        <v>-12198.978879999999</v>
      </c>
      <c r="Y3" s="321">
        <f t="shared" si="0"/>
        <v>-7314.9137600000004</v>
      </c>
      <c r="Z3" s="321">
        <f t="shared" si="0"/>
        <v>-38762.206559999999</v>
      </c>
      <c r="AA3" s="321">
        <f t="shared" si="0"/>
        <v>0</v>
      </c>
      <c r="AB3" s="321">
        <f t="shared" si="0"/>
        <v>0</v>
      </c>
      <c r="AC3" s="322">
        <f t="shared" si="0"/>
        <v>0</v>
      </c>
    </row>
    <row r="4" spans="1:32" x14ac:dyDescent="0.3">
      <c r="A4" s="860" t="s">
        <v>146</v>
      </c>
      <c r="B4" s="323" t="s">
        <v>12</v>
      </c>
      <c r="C4" s="863" t="s">
        <v>6</v>
      </c>
      <c r="D4" s="324">
        <v>58</v>
      </c>
      <c r="E4" s="324">
        <v>58</v>
      </c>
      <c r="F4" s="324">
        <v>58</v>
      </c>
      <c r="G4" s="324">
        <v>58</v>
      </c>
      <c r="H4" s="324">
        <v>58</v>
      </c>
      <c r="I4" s="324">
        <v>58</v>
      </c>
      <c r="J4" s="324">
        <v>58</v>
      </c>
      <c r="K4" s="324">
        <v>58</v>
      </c>
      <c r="L4" s="324">
        <v>58</v>
      </c>
      <c r="M4" s="324">
        <v>58</v>
      </c>
      <c r="N4" s="324">
        <v>58</v>
      </c>
      <c r="O4" s="324">
        <v>58</v>
      </c>
      <c r="P4" s="324">
        <v>58</v>
      </c>
      <c r="Q4" s="324">
        <v>58</v>
      </c>
      <c r="R4" s="324">
        <v>58</v>
      </c>
      <c r="S4" s="324">
        <v>58</v>
      </c>
      <c r="T4" s="324">
        <v>58</v>
      </c>
      <c r="U4" s="324">
        <v>58</v>
      </c>
      <c r="V4" s="324">
        <v>58</v>
      </c>
      <c r="W4" s="324">
        <v>58</v>
      </c>
      <c r="X4" s="324">
        <v>58</v>
      </c>
      <c r="Y4" s="324">
        <v>58</v>
      </c>
      <c r="Z4" s="324">
        <v>58</v>
      </c>
      <c r="AA4" s="325"/>
      <c r="AB4" s="324">
        <v>42</v>
      </c>
      <c r="AC4" s="326"/>
    </row>
    <row r="5" spans="1:32" ht="15" customHeight="1" x14ac:dyDescent="0.3">
      <c r="A5" s="861"/>
      <c r="B5" s="327" t="s">
        <v>50</v>
      </c>
      <c r="C5" s="863"/>
      <c r="D5" s="328">
        <v>27439</v>
      </c>
      <c r="E5" s="329"/>
      <c r="F5" s="329"/>
      <c r="G5" s="329"/>
      <c r="H5" s="329"/>
      <c r="I5" s="329"/>
      <c r="J5" s="329"/>
      <c r="K5" s="329"/>
      <c r="L5" s="329">
        <v>1380</v>
      </c>
      <c r="M5" s="329">
        <v>480</v>
      </c>
      <c r="N5" s="329"/>
      <c r="O5" s="329"/>
      <c r="P5" s="329">
        <v>120</v>
      </c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>
        <v>10598</v>
      </c>
      <c r="AC5" s="330"/>
    </row>
    <row r="6" spans="1:32" x14ac:dyDescent="0.3">
      <c r="A6" s="861"/>
      <c r="B6" s="327" t="s">
        <v>51</v>
      </c>
      <c r="C6" s="863"/>
      <c r="D6" s="329">
        <f>D5+D7-D9</f>
        <v>27439</v>
      </c>
      <c r="E6" s="329"/>
      <c r="F6" s="329"/>
      <c r="G6" s="329"/>
      <c r="H6" s="329"/>
      <c r="I6" s="329"/>
      <c r="J6" s="329"/>
      <c r="K6" s="329"/>
      <c r="L6" s="329">
        <f>L5+L7-L9</f>
        <v>1380</v>
      </c>
      <c r="M6" s="329">
        <f t="shared" ref="M6" si="1">M5+M7-M9</f>
        <v>480</v>
      </c>
      <c r="N6" s="329"/>
      <c r="O6" s="329"/>
      <c r="P6" s="329">
        <f t="shared" ref="P6" si="2">P5+P7-P9</f>
        <v>120</v>
      </c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>
        <f t="shared" ref="AA6" si="3">AA5+AA7-AA9</f>
        <v>0</v>
      </c>
      <c r="AB6" s="329">
        <v>10598</v>
      </c>
      <c r="AC6" s="330"/>
    </row>
    <row r="7" spans="1:32" x14ac:dyDescent="0.3">
      <c r="A7" s="861"/>
      <c r="B7" s="331" t="s">
        <v>46</v>
      </c>
      <c r="C7" s="863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30"/>
    </row>
    <row r="8" spans="1:32" x14ac:dyDescent="0.3">
      <c r="A8" s="861"/>
      <c r="B8" s="331" t="s">
        <v>147</v>
      </c>
      <c r="C8" s="863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30"/>
    </row>
    <row r="9" spans="1:32" x14ac:dyDescent="0.3">
      <c r="A9" s="861"/>
      <c r="B9" s="331" t="s">
        <v>47</v>
      </c>
      <c r="C9" s="864"/>
      <c r="D9" s="329">
        <v>0</v>
      </c>
      <c r="E9" s="329">
        <v>0</v>
      </c>
      <c r="F9" s="329">
        <v>0</v>
      </c>
      <c r="G9" s="329">
        <v>0</v>
      </c>
      <c r="H9" s="329">
        <v>0</v>
      </c>
      <c r="I9" s="329">
        <v>0</v>
      </c>
      <c r="J9" s="329">
        <v>0</v>
      </c>
      <c r="K9" s="329">
        <v>0</v>
      </c>
      <c r="L9" s="329">
        <v>0</v>
      </c>
      <c r="M9" s="329">
        <v>0</v>
      </c>
      <c r="N9" s="329">
        <v>0</v>
      </c>
      <c r="O9" s="329">
        <v>0</v>
      </c>
      <c r="P9" s="329">
        <v>0</v>
      </c>
      <c r="Q9" s="329">
        <v>0</v>
      </c>
      <c r="R9" s="329">
        <v>0</v>
      </c>
      <c r="S9" s="329">
        <v>0</v>
      </c>
      <c r="T9" s="329">
        <v>0</v>
      </c>
      <c r="U9" s="329">
        <v>0</v>
      </c>
      <c r="V9" s="329">
        <v>0</v>
      </c>
      <c r="W9" s="329">
        <v>0</v>
      </c>
      <c r="X9" s="329">
        <v>0</v>
      </c>
      <c r="Y9" s="329">
        <v>0</v>
      </c>
      <c r="Z9" s="329">
        <v>0</v>
      </c>
      <c r="AA9" s="329"/>
      <c r="AB9" s="329"/>
      <c r="AC9" s="330"/>
      <c r="AD9" s="332"/>
    </row>
    <row r="10" spans="1:32" x14ac:dyDescent="0.3">
      <c r="A10" s="861"/>
      <c r="B10" s="327" t="s">
        <v>44</v>
      </c>
      <c r="C10" s="865" t="s">
        <v>8</v>
      </c>
      <c r="D10" s="333">
        <v>233406.5</v>
      </c>
      <c r="E10" s="329">
        <v>8171.6</v>
      </c>
      <c r="F10" s="329">
        <v>16193.2</v>
      </c>
      <c r="G10" s="329">
        <v>9449.2999999999993</v>
      </c>
      <c r="H10" s="329">
        <v>9449.2999999999993</v>
      </c>
      <c r="I10" s="329">
        <v>7092.8</v>
      </c>
      <c r="J10" s="329">
        <v>7744.4</v>
      </c>
      <c r="K10" s="329">
        <v>7744.4</v>
      </c>
      <c r="L10" s="329">
        <v>7793.4</v>
      </c>
      <c r="M10" s="329">
        <v>4290.3999999999996</v>
      </c>
      <c r="N10" s="329">
        <v>24607.8</v>
      </c>
      <c r="O10" s="329">
        <v>2225.8000000000002</v>
      </c>
      <c r="P10" s="329">
        <v>4023.8</v>
      </c>
      <c r="Q10" s="329">
        <v>4023.8</v>
      </c>
      <c r="R10" s="329">
        <v>3238.4</v>
      </c>
      <c r="S10" s="329">
        <v>400.4</v>
      </c>
      <c r="T10" s="329">
        <v>8171.6</v>
      </c>
      <c r="U10" s="329">
        <v>9263.7000000000007</v>
      </c>
      <c r="V10" s="329">
        <v>9650.2999999999993</v>
      </c>
      <c r="W10" s="329">
        <v>7092.8</v>
      </c>
      <c r="X10" s="329">
        <v>7744.4</v>
      </c>
      <c r="Y10" s="329">
        <v>4643.8</v>
      </c>
      <c r="Z10" s="329">
        <v>24607.8</v>
      </c>
      <c r="AA10" s="329"/>
      <c r="AB10" s="329">
        <v>77663.152499999997</v>
      </c>
      <c r="AC10" s="330"/>
    </row>
    <row r="11" spans="1:32" x14ac:dyDescent="0.3">
      <c r="A11" s="861"/>
      <c r="B11" s="327" t="s">
        <v>52</v>
      </c>
      <c r="C11" s="866"/>
      <c r="D11" s="333">
        <f>D10-D14+D15</f>
        <v>233198.2</v>
      </c>
      <c r="E11" s="329"/>
      <c r="F11" s="329"/>
      <c r="G11" s="329"/>
      <c r="H11" s="329"/>
      <c r="I11" s="329"/>
      <c r="J11" s="329"/>
      <c r="K11" s="329"/>
      <c r="L11" s="329">
        <f t="shared" ref="L11:M11" si="4">L10+L13-L14</f>
        <v>7436.9</v>
      </c>
      <c r="M11" s="329">
        <f t="shared" si="4"/>
        <v>4228.3999999999996</v>
      </c>
      <c r="N11" s="329"/>
      <c r="O11" s="329"/>
      <c r="P11" s="329">
        <f t="shared" ref="P11" si="5">P10+P13-P14</f>
        <v>3949.4</v>
      </c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>
        <f t="shared" ref="AA11" si="6">AA10+AA13-AA14</f>
        <v>0</v>
      </c>
      <c r="AB11" s="329">
        <v>77663.152499999997</v>
      </c>
      <c r="AC11" s="330"/>
      <c r="AD11" s="334"/>
      <c r="AE11" s="334"/>
      <c r="AF11" s="334"/>
    </row>
    <row r="12" spans="1:32" x14ac:dyDescent="0.3">
      <c r="A12" s="861"/>
      <c r="B12" s="327" t="s">
        <v>148</v>
      </c>
      <c r="C12" s="866"/>
      <c r="D12" s="335"/>
      <c r="E12" s="329">
        <f t="shared" ref="E12:K12" si="7">E10+E15-E14</f>
        <v>8172.4000000000005</v>
      </c>
      <c r="F12" s="329">
        <f t="shared" si="7"/>
        <v>16341.6</v>
      </c>
      <c r="G12" s="329">
        <f t="shared" si="7"/>
        <v>9450.6999999999989</v>
      </c>
      <c r="H12" s="329">
        <f t="shared" si="7"/>
        <v>9447.4</v>
      </c>
      <c r="I12" s="329">
        <f t="shared" si="7"/>
        <v>7093.1</v>
      </c>
      <c r="J12" s="329">
        <f t="shared" si="7"/>
        <v>7743.4</v>
      </c>
      <c r="K12" s="329">
        <f t="shared" si="7"/>
        <v>7746.2</v>
      </c>
      <c r="L12" s="329"/>
      <c r="M12" s="329"/>
      <c r="N12" s="329">
        <f>N10+N15-N14</f>
        <v>24612.2</v>
      </c>
      <c r="O12" s="329">
        <f>O10+O15-O14</f>
        <v>2227.8000000000002</v>
      </c>
      <c r="P12" s="329"/>
      <c r="Q12" s="329">
        <f>Q10+Q15-Q14</f>
        <v>4028</v>
      </c>
      <c r="R12" s="329">
        <f>R10+R15-R14</f>
        <v>3246.6</v>
      </c>
      <c r="S12" s="329">
        <f>S10+S15-S14</f>
        <v>400.9</v>
      </c>
      <c r="T12" s="329">
        <f t="shared" ref="T12:Z12" si="8">T10+T15-T14</f>
        <v>8176.4000000000005</v>
      </c>
      <c r="U12" s="329">
        <f t="shared" si="8"/>
        <v>9271.2000000000007</v>
      </c>
      <c r="V12" s="329">
        <f t="shared" si="8"/>
        <v>9655.0999999999985</v>
      </c>
      <c r="W12" s="329">
        <f t="shared" si="8"/>
        <v>7111.3</v>
      </c>
      <c r="X12" s="329">
        <f t="shared" si="8"/>
        <v>7761.2</v>
      </c>
      <c r="Y12" s="329">
        <f t="shared" si="8"/>
        <v>4654.2</v>
      </c>
      <c r="Z12" s="329">
        <f t="shared" si="8"/>
        <v>24660.5</v>
      </c>
      <c r="AA12" s="329"/>
      <c r="AB12" s="329"/>
      <c r="AC12" s="330"/>
    </row>
    <row r="13" spans="1:32" ht="16.5" customHeight="1" x14ac:dyDescent="0.3">
      <c r="A13" s="861"/>
      <c r="B13" s="336" t="s">
        <v>48</v>
      </c>
      <c r="C13" s="866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30"/>
    </row>
    <row r="14" spans="1:32" ht="16.5" customHeight="1" x14ac:dyDescent="0.3">
      <c r="A14" s="862"/>
      <c r="B14" s="336" t="s">
        <v>49</v>
      </c>
      <c r="C14" s="867"/>
      <c r="D14" s="329">
        <f>SUM(E14:Z14)</f>
        <v>495.79999999999995</v>
      </c>
      <c r="E14" s="329"/>
      <c r="F14" s="329"/>
      <c r="G14" s="329"/>
      <c r="H14" s="329">
        <v>1.9</v>
      </c>
      <c r="I14" s="329"/>
      <c r="J14" s="329">
        <v>1</v>
      </c>
      <c r="K14" s="329"/>
      <c r="L14" s="329">
        <v>356.5</v>
      </c>
      <c r="M14" s="329">
        <v>62</v>
      </c>
      <c r="N14" s="329"/>
      <c r="O14" s="329"/>
      <c r="P14" s="329">
        <v>74.400000000000006</v>
      </c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30"/>
      <c r="AD14" s="332"/>
    </row>
    <row r="15" spans="1:32" ht="16.5" customHeight="1" x14ac:dyDescent="0.3">
      <c r="A15" s="337"/>
      <c r="B15" s="336" t="s">
        <v>149</v>
      </c>
      <c r="C15" s="338"/>
      <c r="D15" s="339">
        <f>SUM(E15:Z15)</f>
        <v>287.50000000000006</v>
      </c>
      <c r="E15" s="339">
        <v>0.8</v>
      </c>
      <c r="F15" s="339">
        <v>148.4</v>
      </c>
      <c r="G15" s="339">
        <v>1.4</v>
      </c>
      <c r="H15" s="339"/>
      <c r="I15" s="339">
        <v>0.3</v>
      </c>
      <c r="J15" s="339"/>
      <c r="K15" s="339">
        <v>1.8</v>
      </c>
      <c r="L15" s="339"/>
      <c r="M15" s="339"/>
      <c r="N15" s="339">
        <v>4.4000000000000004</v>
      </c>
      <c r="O15" s="339">
        <v>2</v>
      </c>
      <c r="P15" s="339"/>
      <c r="Q15" s="339">
        <v>4.2</v>
      </c>
      <c r="R15" s="339">
        <v>8.1999999999999993</v>
      </c>
      <c r="S15" s="339">
        <v>0.5</v>
      </c>
      <c r="T15" s="339">
        <v>4.8</v>
      </c>
      <c r="U15" s="339">
        <v>7.5</v>
      </c>
      <c r="V15" s="339">
        <v>4.8</v>
      </c>
      <c r="W15" s="339">
        <v>18.5</v>
      </c>
      <c r="X15" s="339">
        <v>16.8</v>
      </c>
      <c r="Y15" s="339">
        <v>10.4</v>
      </c>
      <c r="Z15" s="339">
        <v>52.7</v>
      </c>
      <c r="AA15" s="339"/>
      <c r="AB15" s="339"/>
      <c r="AC15" s="340"/>
      <c r="AD15" s="332"/>
    </row>
    <row r="16" spans="1:32" ht="28.5" thickBot="1" x14ac:dyDescent="0.35">
      <c r="A16" s="341" t="s">
        <v>146</v>
      </c>
      <c r="B16" s="342" t="s">
        <v>45</v>
      </c>
      <c r="C16" s="343" t="s">
        <v>9</v>
      </c>
      <c r="D16" s="344">
        <v>1.6840999999999999</v>
      </c>
      <c r="E16" s="344">
        <v>1.5751999999999999</v>
      </c>
      <c r="F16" s="344">
        <v>1.5751999999999999</v>
      </c>
      <c r="G16" s="344">
        <v>1.5751999999999999</v>
      </c>
      <c r="H16" s="344">
        <v>1.5751999999999999</v>
      </c>
      <c r="I16" s="344">
        <v>1.5751999999999999</v>
      </c>
      <c r="J16" s="344">
        <v>1.5751999999999999</v>
      </c>
      <c r="K16" s="344">
        <v>1.5751999999999999</v>
      </c>
      <c r="L16" s="344">
        <v>1.5751999999999999</v>
      </c>
      <c r="M16" s="344">
        <v>1.5751999999999999</v>
      </c>
      <c r="N16" s="344">
        <v>1.5751999999999999</v>
      </c>
      <c r="O16" s="344">
        <v>1.5751999999999999</v>
      </c>
      <c r="P16" s="344">
        <v>1.5751999999999999</v>
      </c>
      <c r="Q16" s="344">
        <v>1.5751999999999999</v>
      </c>
      <c r="R16" s="344">
        <v>1.5751999999999999</v>
      </c>
      <c r="S16" s="344">
        <v>1.5751999999999999</v>
      </c>
      <c r="T16" s="344">
        <v>1.5751999999999999</v>
      </c>
      <c r="U16" s="344">
        <v>1.5751999999999999</v>
      </c>
      <c r="V16" s="344">
        <v>1.5751999999999999</v>
      </c>
      <c r="W16" s="344">
        <v>1.5751999999999999</v>
      </c>
      <c r="X16" s="344">
        <v>1.5751999999999999</v>
      </c>
      <c r="Y16" s="344">
        <v>1.5751999999999999</v>
      </c>
      <c r="Z16" s="344">
        <v>1.5751999999999999</v>
      </c>
      <c r="AA16" s="344">
        <v>1.5751999999999999</v>
      </c>
      <c r="AB16" s="344">
        <v>4.1500000000000004</v>
      </c>
      <c r="AC16" s="345"/>
      <c r="AD16" s="332"/>
      <c r="AE16" s="346"/>
      <c r="AF16" s="346"/>
    </row>
    <row r="17" spans="1:29" s="317" customFormat="1" ht="28.5" thickBot="1" x14ac:dyDescent="0.35">
      <c r="A17" s="347" t="s">
        <v>16</v>
      </c>
      <c r="B17" s="348" t="s">
        <v>43</v>
      </c>
      <c r="C17" s="349"/>
      <c r="D17" s="350">
        <f>SUM(D19*D27,D25*D33,D20*D28,D21*D29,D22*D30,D23*D31,D24*D32)</f>
        <v>1988.857</v>
      </c>
      <c r="E17" s="350"/>
      <c r="F17" s="350"/>
      <c r="G17" s="350"/>
      <c r="H17" s="350">
        <f t="shared" ref="H17:L17" si="9">SUM(H19*H27,H20*H28,H21*H29,H22*H30,H23*H31,H24*H32)</f>
        <v>0</v>
      </c>
      <c r="I17" s="350">
        <f t="shared" si="9"/>
        <v>0</v>
      </c>
      <c r="J17" s="350"/>
      <c r="K17" s="350"/>
      <c r="L17" s="350">
        <f t="shared" si="9"/>
        <v>0</v>
      </c>
      <c r="M17" s="350">
        <f>SUM(M19*M27,M20*M28,M21*M29,M22*M30,M23*M31,M24*M32)</f>
        <v>270.29000000000002</v>
      </c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>
        <f t="shared" ref="AA17" si="10">SUM(AA19*AA27,AA20*AA28,AA21*AA29,AA22*AA30,AA23*AA31,AA24*AA32)</f>
        <v>0</v>
      </c>
      <c r="AB17" s="350">
        <f>SUM(AB19*AB27,AB20*AB28,AB21*AB29,AB22*AB30,AB23*AB31,AB24*AB32)</f>
        <v>187.95000000000002</v>
      </c>
      <c r="AC17" s="351">
        <f>SUM(AC19*AC27,AC20*AC28,AC21*AC29,AC22*AC30,AC23*AC31,AC24*AC32)</f>
        <v>0</v>
      </c>
    </row>
    <row r="18" spans="1:29" s="355" customFormat="1" ht="48.75" customHeight="1" x14ac:dyDescent="0.3">
      <c r="A18" s="868" t="s">
        <v>146</v>
      </c>
      <c r="B18" s="352" t="s">
        <v>41</v>
      </c>
      <c r="C18" s="871" t="s">
        <v>22</v>
      </c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4"/>
    </row>
    <row r="19" spans="1:29" s="355" customFormat="1" x14ac:dyDescent="0.3">
      <c r="A19" s="869"/>
      <c r="B19" s="356" t="s">
        <v>0</v>
      </c>
      <c r="C19" s="871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8"/>
    </row>
    <row r="20" spans="1:29" s="355" customFormat="1" x14ac:dyDescent="0.3">
      <c r="A20" s="869"/>
      <c r="B20" s="356" t="s">
        <v>65</v>
      </c>
      <c r="C20" s="871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8"/>
    </row>
    <row r="21" spans="1:29" s="355" customFormat="1" ht="18.75" customHeight="1" x14ac:dyDescent="0.3">
      <c r="A21" s="869"/>
      <c r="B21" s="359" t="s">
        <v>17</v>
      </c>
      <c r="C21" s="871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8"/>
    </row>
    <row r="22" spans="1:29" s="355" customFormat="1" ht="16" x14ac:dyDescent="0.3">
      <c r="A22" s="869"/>
      <c r="B22" s="356" t="s">
        <v>75</v>
      </c>
      <c r="C22" s="871"/>
      <c r="D22" s="357">
        <v>8190</v>
      </c>
      <c r="E22" s="357"/>
      <c r="F22" s="357"/>
      <c r="G22" s="357"/>
      <c r="H22" s="357"/>
      <c r="I22" s="357"/>
      <c r="J22" s="357"/>
      <c r="K22" s="357"/>
      <c r="L22" s="357"/>
      <c r="M22" s="357">
        <v>5405.8</v>
      </c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>
        <v>3759</v>
      </c>
      <c r="AC22" s="358"/>
    </row>
    <row r="23" spans="1:29" s="355" customFormat="1" ht="17.25" customHeight="1" x14ac:dyDescent="0.3">
      <c r="A23" s="869"/>
      <c r="B23" s="359" t="s">
        <v>20</v>
      </c>
      <c r="C23" s="871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8"/>
    </row>
    <row r="24" spans="1:29" s="355" customFormat="1" ht="14.5" thickBot="1" x14ac:dyDescent="0.35">
      <c r="A24" s="869"/>
      <c r="B24" s="360" t="s">
        <v>67</v>
      </c>
      <c r="C24" s="872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2"/>
    </row>
    <row r="25" spans="1:29" s="355" customFormat="1" ht="14.5" thickBot="1" x14ac:dyDescent="0.35">
      <c r="A25" s="869"/>
      <c r="B25" s="360" t="s">
        <v>69</v>
      </c>
      <c r="C25" s="363"/>
      <c r="D25" s="364">
        <v>31</v>
      </c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364"/>
      <c r="V25" s="364"/>
      <c r="W25" s="364"/>
      <c r="X25" s="364"/>
      <c r="Y25" s="364"/>
      <c r="Z25" s="364"/>
      <c r="AA25" s="364"/>
      <c r="AB25" s="364"/>
      <c r="AC25" s="365"/>
    </row>
    <row r="26" spans="1:29" s="355" customFormat="1" ht="28" x14ac:dyDescent="0.3">
      <c r="A26" s="869"/>
      <c r="B26" s="366" t="s">
        <v>42</v>
      </c>
      <c r="C26" s="873" t="s">
        <v>33</v>
      </c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8"/>
    </row>
    <row r="27" spans="1:29" s="355" customFormat="1" x14ac:dyDescent="0.3">
      <c r="A27" s="869"/>
      <c r="B27" s="356" t="s">
        <v>0</v>
      </c>
      <c r="C27" s="871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8"/>
    </row>
    <row r="28" spans="1:29" s="355" customFormat="1" x14ac:dyDescent="0.3">
      <c r="A28" s="869"/>
      <c r="B28" s="356" t="s">
        <v>13</v>
      </c>
      <c r="C28" s="871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8"/>
    </row>
    <row r="29" spans="1:29" s="355" customFormat="1" ht="15" customHeight="1" x14ac:dyDescent="0.3">
      <c r="A29" s="869"/>
      <c r="B29" s="359" t="s">
        <v>17</v>
      </c>
      <c r="C29" s="871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8"/>
    </row>
    <row r="30" spans="1:29" s="355" customFormat="1" ht="31.5" customHeight="1" x14ac:dyDescent="0.3">
      <c r="A30" s="869"/>
      <c r="B30" s="359" t="s">
        <v>19</v>
      </c>
      <c r="C30" s="871"/>
      <c r="D30" s="357">
        <v>0.05</v>
      </c>
      <c r="E30" s="357">
        <v>0.05</v>
      </c>
      <c r="F30" s="357">
        <v>0.05</v>
      </c>
      <c r="G30" s="357">
        <v>0.05</v>
      </c>
      <c r="H30" s="357">
        <v>0.05</v>
      </c>
      <c r="I30" s="357">
        <v>0.05</v>
      </c>
      <c r="J30" s="357">
        <v>0.05</v>
      </c>
      <c r="K30" s="357">
        <v>0.05</v>
      </c>
      <c r="L30" s="357">
        <v>0.05</v>
      </c>
      <c r="M30" s="357">
        <v>0.05</v>
      </c>
      <c r="N30" s="357">
        <v>0.05</v>
      </c>
      <c r="O30" s="357">
        <v>0.05</v>
      </c>
      <c r="P30" s="357">
        <v>0.05</v>
      </c>
      <c r="Q30" s="357">
        <v>0.05</v>
      </c>
      <c r="R30" s="357">
        <v>0.05</v>
      </c>
      <c r="S30" s="357">
        <v>0.05</v>
      </c>
      <c r="T30" s="357">
        <v>0.05</v>
      </c>
      <c r="U30" s="357">
        <v>0.05</v>
      </c>
      <c r="V30" s="357">
        <v>0.05</v>
      </c>
      <c r="W30" s="357">
        <v>0.05</v>
      </c>
      <c r="X30" s="357">
        <v>0.05</v>
      </c>
      <c r="Y30" s="357">
        <v>0.05</v>
      </c>
      <c r="Z30" s="357">
        <v>0.05</v>
      </c>
      <c r="AA30" s="357">
        <v>0.05</v>
      </c>
      <c r="AB30" s="357">
        <v>0.05</v>
      </c>
      <c r="AC30" s="358"/>
    </row>
    <row r="31" spans="1:29" s="355" customFormat="1" ht="33" customHeight="1" x14ac:dyDescent="0.3">
      <c r="A31" s="869"/>
      <c r="B31" s="359" t="s">
        <v>21</v>
      </c>
      <c r="C31" s="871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8"/>
    </row>
    <row r="32" spans="1:29" ht="14.5" thickBot="1" x14ac:dyDescent="0.35">
      <c r="A32" s="870"/>
      <c r="B32" s="360" t="s">
        <v>66</v>
      </c>
      <c r="C32" s="872"/>
      <c r="D32" s="361"/>
      <c r="E32" s="361"/>
      <c r="F32" s="361"/>
      <c r="G32" s="361"/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2"/>
    </row>
    <row r="33" spans="1:33" ht="14.5" thickBot="1" x14ac:dyDescent="0.35">
      <c r="A33" s="369"/>
      <c r="B33" s="360" t="s">
        <v>76</v>
      </c>
      <c r="C33" s="363"/>
      <c r="D33" s="364">
        <v>50.947000000000003</v>
      </c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4"/>
      <c r="W33" s="364"/>
      <c r="X33" s="364"/>
      <c r="Y33" s="364"/>
      <c r="Z33" s="364"/>
      <c r="AA33" s="364"/>
      <c r="AB33" s="364"/>
      <c r="AC33" s="365"/>
    </row>
    <row r="34" spans="1:33" s="317" customFormat="1" x14ac:dyDescent="0.3">
      <c r="A34" s="370" t="s">
        <v>34</v>
      </c>
      <c r="B34" s="371" t="s">
        <v>55</v>
      </c>
      <c r="C34" s="372"/>
      <c r="D34" s="373">
        <f t="shared" ref="D34:AB34" si="11">((D37/D38)-(D35/D36))*D36</f>
        <v>23411.23102734752</v>
      </c>
      <c r="E34" s="373" t="e">
        <f t="shared" si="11"/>
        <v>#DIV/0!</v>
      </c>
      <c r="F34" s="373" t="e">
        <f t="shared" si="11"/>
        <v>#DIV/0!</v>
      </c>
      <c r="G34" s="373" t="e">
        <f t="shared" si="11"/>
        <v>#DIV/0!</v>
      </c>
      <c r="H34" s="373" t="e">
        <f t="shared" si="11"/>
        <v>#DIV/0!</v>
      </c>
      <c r="I34" s="373" t="e">
        <f t="shared" si="11"/>
        <v>#DIV/0!</v>
      </c>
      <c r="J34" s="373" t="e">
        <f t="shared" si="11"/>
        <v>#DIV/0!</v>
      </c>
      <c r="K34" s="373" t="e">
        <f t="shared" si="11"/>
        <v>#DIV/0!</v>
      </c>
      <c r="L34" s="373" t="e">
        <f t="shared" si="11"/>
        <v>#DIV/0!</v>
      </c>
      <c r="M34" s="373" t="e">
        <f t="shared" si="11"/>
        <v>#DIV/0!</v>
      </c>
      <c r="N34" s="373" t="e">
        <f t="shared" si="11"/>
        <v>#DIV/0!</v>
      </c>
      <c r="O34" s="373" t="e">
        <f t="shared" si="11"/>
        <v>#DIV/0!</v>
      </c>
      <c r="P34" s="373" t="e">
        <f t="shared" si="11"/>
        <v>#DIV/0!</v>
      </c>
      <c r="Q34" s="373" t="e">
        <f t="shared" si="11"/>
        <v>#DIV/0!</v>
      </c>
      <c r="R34" s="373" t="e">
        <f t="shared" si="11"/>
        <v>#DIV/0!</v>
      </c>
      <c r="S34" s="373" t="e">
        <f t="shared" si="11"/>
        <v>#DIV/0!</v>
      </c>
      <c r="T34" s="373" t="e">
        <f t="shared" si="11"/>
        <v>#DIV/0!</v>
      </c>
      <c r="U34" s="373" t="e">
        <f t="shared" si="11"/>
        <v>#DIV/0!</v>
      </c>
      <c r="V34" s="373" t="e">
        <f t="shared" si="11"/>
        <v>#DIV/0!</v>
      </c>
      <c r="W34" s="373" t="e">
        <f t="shared" si="11"/>
        <v>#DIV/0!</v>
      </c>
      <c r="X34" s="373" t="e">
        <f t="shared" si="11"/>
        <v>#DIV/0!</v>
      </c>
      <c r="Y34" s="373" t="e">
        <f t="shared" si="11"/>
        <v>#DIV/0!</v>
      </c>
      <c r="Z34" s="373" t="e">
        <f t="shared" si="11"/>
        <v>#DIV/0!</v>
      </c>
      <c r="AA34" s="373" t="e">
        <f t="shared" si="11"/>
        <v>#DIV/0!</v>
      </c>
      <c r="AB34" s="373">
        <f t="shared" si="11"/>
        <v>21773.431308221123</v>
      </c>
      <c r="AC34" s="374"/>
    </row>
    <row r="35" spans="1:33" ht="56" x14ac:dyDescent="0.3">
      <c r="A35" s="856" t="s">
        <v>150</v>
      </c>
      <c r="B35" s="375" t="s">
        <v>38</v>
      </c>
      <c r="C35" s="376" t="s">
        <v>37</v>
      </c>
      <c r="D35" s="377">
        <v>82130.12</v>
      </c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9"/>
      <c r="AB35" s="377">
        <v>51130.27</v>
      </c>
      <c r="AC35" s="380"/>
      <c r="AD35" s="334"/>
      <c r="AF35" s="334"/>
    </row>
    <row r="36" spans="1:33" x14ac:dyDescent="0.3">
      <c r="A36" s="857"/>
      <c r="B36" s="375" t="s">
        <v>54</v>
      </c>
      <c r="C36" s="376" t="s">
        <v>8</v>
      </c>
      <c r="D36" s="377">
        <v>233198.2</v>
      </c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377"/>
      <c r="S36" s="377"/>
      <c r="T36" s="377"/>
      <c r="U36" s="377"/>
      <c r="V36" s="377"/>
      <c r="W36" s="377"/>
      <c r="X36" s="377"/>
      <c r="Y36" s="377"/>
      <c r="Z36" s="377"/>
      <c r="AA36" s="381"/>
      <c r="AB36" s="377">
        <v>77663.152499999997</v>
      </c>
      <c r="AC36" s="380"/>
      <c r="AD36" s="334"/>
      <c r="AF36" s="382"/>
      <c r="AG36" s="383"/>
    </row>
    <row r="37" spans="1:33" ht="56" x14ac:dyDescent="0.3">
      <c r="A37" s="856" t="s">
        <v>151</v>
      </c>
      <c r="B37" s="375" t="s">
        <v>39</v>
      </c>
      <c r="C37" s="376" t="s">
        <v>37</v>
      </c>
      <c r="D37" s="377">
        <v>105637.57</v>
      </c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  <c r="P37" s="377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81"/>
      <c r="AB37" s="377">
        <v>69588.61</v>
      </c>
      <c r="AC37" s="380"/>
      <c r="AD37" s="334"/>
      <c r="AF37" s="334"/>
    </row>
    <row r="38" spans="1:33" ht="14.5" thickBot="1" x14ac:dyDescent="0.35">
      <c r="A38" s="857"/>
      <c r="B38" s="384" t="s">
        <v>40</v>
      </c>
      <c r="C38" s="385" t="s">
        <v>8</v>
      </c>
      <c r="D38" s="386">
        <v>233410.8</v>
      </c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7"/>
      <c r="AB38" s="386">
        <v>74131.638500000001</v>
      </c>
      <c r="AC38" s="388"/>
      <c r="AD38" s="334"/>
      <c r="AF38" s="334"/>
    </row>
    <row r="41" spans="1:33" ht="14.5" thickBot="1" x14ac:dyDescent="0.35">
      <c r="B41" s="389" t="s">
        <v>152</v>
      </c>
      <c r="C41" s="390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0"/>
    </row>
    <row r="42" spans="1:33" ht="14.5" thickTop="1" x14ac:dyDescent="0.3"/>
    <row r="45" spans="1:33" ht="33" customHeight="1" x14ac:dyDescent="0.3">
      <c r="A45" s="853"/>
      <c r="B45" s="853"/>
      <c r="C45" s="853"/>
      <c r="D45" s="853"/>
      <c r="E45" s="853"/>
      <c r="F45" s="853"/>
      <c r="G45" s="853"/>
      <c r="H45" s="853"/>
      <c r="I45" s="853"/>
      <c r="J45" s="853"/>
      <c r="K45" s="853"/>
      <c r="L45" s="853"/>
      <c r="M45" s="853"/>
      <c r="N45" s="853"/>
      <c r="O45" s="853"/>
      <c r="P45" s="853"/>
      <c r="Q45" s="853"/>
      <c r="R45" s="853"/>
      <c r="S45" s="853"/>
      <c r="T45" s="853"/>
      <c r="U45" s="853"/>
      <c r="V45" s="853"/>
      <c r="W45" s="853"/>
      <c r="X45" s="853"/>
      <c r="Y45" s="853"/>
      <c r="Z45" s="853"/>
      <c r="AA45" s="853"/>
      <c r="AB45" s="853"/>
      <c r="AC45" s="853"/>
    </row>
    <row r="46" spans="1:33" x14ac:dyDescent="0.3">
      <c r="A46" s="355"/>
      <c r="B46" s="355"/>
      <c r="C46" s="355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55"/>
    </row>
    <row r="47" spans="1:33" ht="28.5" customHeight="1" x14ac:dyDescent="0.3">
      <c r="A47" s="858"/>
      <c r="B47" s="858"/>
      <c r="C47" s="858"/>
      <c r="D47" s="858"/>
      <c r="E47" s="858"/>
      <c r="F47" s="858"/>
      <c r="G47" s="858"/>
      <c r="H47" s="858"/>
      <c r="I47" s="858"/>
      <c r="J47" s="858"/>
      <c r="K47" s="858"/>
      <c r="L47" s="858"/>
      <c r="M47" s="858"/>
      <c r="N47" s="858"/>
      <c r="O47" s="858"/>
      <c r="P47" s="858"/>
      <c r="Q47" s="858"/>
      <c r="R47" s="858"/>
      <c r="S47" s="858"/>
      <c r="T47" s="858"/>
      <c r="U47" s="858"/>
      <c r="V47" s="858"/>
      <c r="W47" s="858"/>
      <c r="X47" s="858"/>
      <c r="Y47" s="858"/>
      <c r="Z47" s="858"/>
      <c r="AA47" s="858"/>
      <c r="AB47" s="858"/>
      <c r="AC47" s="858"/>
    </row>
    <row r="48" spans="1:33" ht="33" customHeight="1" x14ac:dyDescent="0.3">
      <c r="A48" s="853"/>
      <c r="B48" s="853"/>
      <c r="C48" s="853"/>
      <c r="D48" s="853"/>
      <c r="E48" s="853"/>
      <c r="F48" s="853"/>
      <c r="G48" s="853"/>
      <c r="H48" s="853"/>
      <c r="I48" s="853"/>
      <c r="J48" s="853"/>
      <c r="K48" s="853"/>
      <c r="L48" s="853"/>
      <c r="M48" s="853"/>
      <c r="N48" s="853"/>
      <c r="O48" s="853"/>
      <c r="P48" s="853"/>
      <c r="Q48" s="853"/>
      <c r="R48" s="853"/>
      <c r="S48" s="853"/>
      <c r="T48" s="853"/>
      <c r="U48" s="853"/>
      <c r="V48" s="853"/>
      <c r="W48" s="853"/>
      <c r="X48" s="853"/>
      <c r="Y48" s="853"/>
      <c r="Z48" s="853"/>
      <c r="AA48" s="853"/>
      <c r="AB48" s="853"/>
      <c r="AC48" s="853"/>
    </row>
    <row r="49" spans="1:29" ht="48.75" customHeight="1" x14ac:dyDescent="0.3">
      <c r="A49" s="853"/>
      <c r="B49" s="853"/>
      <c r="C49" s="853"/>
      <c r="D49" s="853"/>
      <c r="E49" s="853"/>
      <c r="F49" s="853"/>
      <c r="G49" s="853"/>
      <c r="H49" s="853"/>
      <c r="I49" s="853"/>
      <c r="J49" s="853"/>
      <c r="K49" s="853"/>
      <c r="L49" s="853"/>
      <c r="M49" s="853"/>
      <c r="N49" s="853"/>
      <c r="O49" s="853"/>
      <c r="P49" s="853"/>
      <c r="Q49" s="853"/>
      <c r="R49" s="853"/>
      <c r="S49" s="853"/>
      <c r="T49" s="853"/>
      <c r="U49" s="853"/>
      <c r="V49" s="853"/>
      <c r="W49" s="853"/>
      <c r="X49" s="853"/>
      <c r="Y49" s="853"/>
      <c r="Z49" s="853"/>
      <c r="AA49" s="853"/>
      <c r="AB49" s="853"/>
      <c r="AC49" s="853"/>
    </row>
    <row r="50" spans="1:29" x14ac:dyDescent="0.3">
      <c r="A50" s="355"/>
      <c r="B50" s="355"/>
      <c r="C50" s="355"/>
      <c r="D50" s="392"/>
      <c r="E50" s="392"/>
      <c r="F50" s="392"/>
      <c r="G50" s="392"/>
      <c r="H50" s="392"/>
      <c r="I50" s="392"/>
      <c r="J50" s="392"/>
      <c r="K50" s="392"/>
      <c r="L50" s="392"/>
      <c r="M50" s="392"/>
      <c r="N50" s="392"/>
      <c r="O50" s="392"/>
      <c r="P50" s="392"/>
      <c r="Q50" s="392"/>
      <c r="R50" s="392"/>
      <c r="S50" s="392"/>
      <c r="T50" s="392"/>
      <c r="U50" s="392"/>
      <c r="V50" s="392"/>
      <c r="W50" s="392"/>
      <c r="X50" s="392"/>
      <c r="Y50" s="392"/>
      <c r="Z50" s="392"/>
      <c r="AA50" s="392"/>
      <c r="AB50" s="392"/>
      <c r="AC50" s="355"/>
    </row>
    <row r="51" spans="1:29" x14ac:dyDescent="0.3">
      <c r="A51" s="393"/>
      <c r="B51" s="355"/>
      <c r="C51" s="355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2"/>
      <c r="V51" s="392"/>
      <c r="W51" s="392"/>
      <c r="X51" s="392"/>
      <c r="Y51" s="392"/>
      <c r="Z51" s="392"/>
      <c r="AA51" s="392"/>
      <c r="AB51" s="392"/>
      <c r="AC51" s="355"/>
    </row>
    <row r="52" spans="1:29" ht="30" customHeight="1" x14ac:dyDescent="0.3">
      <c r="A52" s="853"/>
      <c r="B52" s="853"/>
      <c r="C52" s="853"/>
      <c r="D52" s="853"/>
      <c r="E52" s="853"/>
      <c r="F52" s="853"/>
      <c r="G52" s="853"/>
      <c r="H52" s="853"/>
      <c r="I52" s="853"/>
      <c r="J52" s="853"/>
      <c r="K52" s="853"/>
      <c r="L52" s="853"/>
      <c r="M52" s="853"/>
      <c r="N52" s="853"/>
      <c r="O52" s="853"/>
      <c r="P52" s="853"/>
      <c r="Q52" s="853"/>
      <c r="R52" s="853"/>
      <c r="S52" s="853"/>
      <c r="T52" s="853"/>
      <c r="U52" s="853"/>
      <c r="V52" s="853"/>
      <c r="W52" s="853"/>
      <c r="X52" s="853"/>
      <c r="Y52" s="853"/>
      <c r="Z52" s="853"/>
      <c r="AA52" s="853"/>
      <c r="AB52" s="853"/>
      <c r="AC52" s="853"/>
    </row>
    <row r="53" spans="1:29" ht="30" customHeight="1" x14ac:dyDescent="0.3">
      <c r="A53" s="855"/>
      <c r="B53" s="855"/>
      <c r="C53" s="855"/>
      <c r="D53" s="855"/>
      <c r="E53" s="855"/>
      <c r="F53" s="855"/>
      <c r="G53" s="855"/>
      <c r="H53" s="855"/>
      <c r="I53" s="855"/>
      <c r="J53" s="855"/>
      <c r="K53" s="855"/>
      <c r="L53" s="855"/>
      <c r="M53" s="855"/>
      <c r="N53" s="855"/>
      <c r="O53" s="855"/>
      <c r="P53" s="855"/>
      <c r="Q53" s="855"/>
      <c r="R53" s="855"/>
      <c r="S53" s="855"/>
      <c r="T53" s="855"/>
      <c r="U53" s="855"/>
      <c r="V53" s="855"/>
      <c r="W53" s="855"/>
      <c r="X53" s="855"/>
      <c r="Y53" s="855"/>
      <c r="Z53" s="855"/>
      <c r="AA53" s="855"/>
      <c r="AB53" s="855"/>
      <c r="AC53" s="855"/>
    </row>
    <row r="54" spans="1:29" ht="33" customHeight="1" x14ac:dyDescent="0.3">
      <c r="A54" s="853"/>
      <c r="B54" s="853"/>
      <c r="C54" s="853"/>
      <c r="D54" s="853"/>
      <c r="E54" s="853"/>
      <c r="F54" s="853"/>
      <c r="G54" s="853"/>
      <c r="H54" s="853"/>
      <c r="I54" s="853"/>
      <c r="J54" s="853"/>
      <c r="K54" s="853"/>
      <c r="L54" s="853"/>
      <c r="M54" s="853"/>
      <c r="N54" s="853"/>
      <c r="O54" s="853"/>
      <c r="P54" s="853"/>
      <c r="Q54" s="853"/>
      <c r="R54" s="853"/>
      <c r="S54" s="853"/>
      <c r="T54" s="853"/>
      <c r="U54" s="853"/>
      <c r="V54" s="853"/>
      <c r="W54" s="853"/>
      <c r="X54" s="853"/>
      <c r="Y54" s="853"/>
      <c r="Z54" s="853"/>
      <c r="AA54" s="853"/>
      <c r="AB54" s="853"/>
      <c r="AC54" s="853"/>
    </row>
    <row r="55" spans="1:29" ht="34.5" customHeight="1" x14ac:dyDescent="0.3">
      <c r="A55" s="853"/>
      <c r="B55" s="853"/>
      <c r="C55" s="853"/>
      <c r="D55" s="853"/>
      <c r="E55" s="853"/>
      <c r="F55" s="853"/>
      <c r="G55" s="853"/>
      <c r="H55" s="853"/>
      <c r="I55" s="853"/>
      <c r="J55" s="853"/>
      <c r="K55" s="853"/>
      <c r="L55" s="853"/>
      <c r="M55" s="853"/>
      <c r="N55" s="853"/>
      <c r="O55" s="853"/>
      <c r="P55" s="853"/>
      <c r="Q55" s="853"/>
      <c r="R55" s="853"/>
      <c r="S55" s="853"/>
      <c r="T55" s="853"/>
      <c r="U55" s="853"/>
      <c r="V55" s="853"/>
      <c r="W55" s="853"/>
      <c r="X55" s="853"/>
      <c r="Y55" s="853"/>
      <c r="Z55" s="853"/>
      <c r="AA55" s="853"/>
      <c r="AB55" s="853"/>
      <c r="AC55" s="853"/>
    </row>
    <row r="56" spans="1:29" ht="63" customHeight="1" x14ac:dyDescent="0.3">
      <c r="A56" s="853"/>
      <c r="B56" s="853"/>
      <c r="C56" s="853"/>
      <c r="D56" s="853"/>
      <c r="E56" s="853"/>
      <c r="F56" s="853"/>
      <c r="G56" s="853"/>
      <c r="H56" s="853"/>
      <c r="I56" s="853"/>
      <c r="J56" s="853"/>
      <c r="K56" s="853"/>
      <c r="L56" s="853"/>
      <c r="M56" s="853"/>
      <c r="N56" s="853"/>
      <c r="O56" s="853"/>
      <c r="P56" s="853"/>
      <c r="Q56" s="853"/>
      <c r="R56" s="853"/>
      <c r="S56" s="853"/>
      <c r="T56" s="853"/>
      <c r="U56" s="853"/>
      <c r="V56" s="853"/>
      <c r="W56" s="853"/>
      <c r="X56" s="853"/>
      <c r="Y56" s="853"/>
      <c r="Z56" s="853"/>
      <c r="AA56" s="853"/>
      <c r="AB56" s="853"/>
      <c r="AC56" s="853"/>
    </row>
    <row r="57" spans="1:29" ht="30.75" customHeight="1" x14ac:dyDescent="0.3">
      <c r="A57" s="853"/>
      <c r="B57" s="853"/>
      <c r="C57" s="853"/>
      <c r="D57" s="853"/>
      <c r="E57" s="853"/>
      <c r="F57" s="853"/>
      <c r="G57" s="853"/>
      <c r="H57" s="853"/>
      <c r="I57" s="853"/>
      <c r="J57" s="853"/>
      <c r="K57" s="853"/>
      <c r="L57" s="853"/>
      <c r="M57" s="853"/>
      <c r="N57" s="853"/>
      <c r="O57" s="853"/>
      <c r="P57" s="853"/>
      <c r="Q57" s="853"/>
      <c r="R57" s="853"/>
      <c r="S57" s="853"/>
      <c r="T57" s="853"/>
      <c r="U57" s="853"/>
      <c r="V57" s="853"/>
      <c r="W57" s="853"/>
      <c r="X57" s="853"/>
      <c r="Y57" s="853"/>
      <c r="Z57" s="853"/>
      <c r="AA57" s="853"/>
      <c r="AB57" s="853"/>
      <c r="AC57" s="853"/>
    </row>
    <row r="58" spans="1:29" ht="43.5" customHeight="1" x14ac:dyDescent="0.3">
      <c r="A58" s="854"/>
      <c r="B58" s="854"/>
      <c r="C58" s="854"/>
      <c r="D58" s="854"/>
      <c r="E58" s="854"/>
      <c r="F58" s="854"/>
      <c r="G58" s="854"/>
      <c r="H58" s="854"/>
      <c r="I58" s="854"/>
      <c r="J58" s="854"/>
      <c r="K58" s="854"/>
      <c r="L58" s="854"/>
      <c r="M58" s="854"/>
      <c r="N58" s="854"/>
      <c r="O58" s="854"/>
      <c r="P58" s="854"/>
      <c r="Q58" s="854"/>
      <c r="R58" s="854"/>
      <c r="S58" s="854"/>
      <c r="T58" s="854"/>
      <c r="U58" s="854"/>
      <c r="V58" s="854"/>
      <c r="W58" s="854"/>
      <c r="X58" s="854"/>
      <c r="Y58" s="854"/>
      <c r="Z58" s="854"/>
      <c r="AA58" s="854"/>
      <c r="AB58" s="854"/>
      <c r="AC58" s="854"/>
    </row>
    <row r="59" spans="1:29" ht="30" customHeight="1" x14ac:dyDescent="0.3">
      <c r="A59" s="853"/>
      <c r="B59" s="853"/>
      <c r="C59" s="853"/>
      <c r="D59" s="853"/>
      <c r="E59" s="853"/>
      <c r="F59" s="853"/>
      <c r="G59" s="853"/>
      <c r="H59" s="853"/>
      <c r="I59" s="853"/>
      <c r="J59" s="853"/>
      <c r="K59" s="853"/>
      <c r="L59" s="853"/>
      <c r="M59" s="853"/>
      <c r="N59" s="853"/>
      <c r="O59" s="853"/>
      <c r="P59" s="853"/>
      <c r="Q59" s="853"/>
      <c r="R59" s="853"/>
      <c r="S59" s="853"/>
      <c r="T59" s="853"/>
      <c r="U59" s="853"/>
      <c r="V59" s="853"/>
      <c r="W59" s="853"/>
      <c r="X59" s="853"/>
      <c r="Y59" s="853"/>
      <c r="Z59" s="853"/>
      <c r="AA59" s="853"/>
      <c r="AB59" s="853"/>
      <c r="AC59" s="853"/>
    </row>
    <row r="60" spans="1:29" ht="45" customHeight="1" x14ac:dyDescent="0.3">
      <c r="A60" s="853"/>
      <c r="B60" s="853"/>
      <c r="C60" s="853"/>
      <c r="D60" s="853"/>
      <c r="E60" s="853"/>
      <c r="F60" s="853"/>
      <c r="G60" s="853"/>
      <c r="H60" s="853"/>
      <c r="I60" s="853"/>
      <c r="J60" s="853"/>
      <c r="K60" s="853"/>
      <c r="L60" s="853"/>
      <c r="M60" s="853"/>
      <c r="N60" s="853"/>
      <c r="O60" s="853"/>
      <c r="P60" s="853"/>
      <c r="Q60" s="853"/>
      <c r="R60" s="853"/>
      <c r="S60" s="853"/>
      <c r="T60" s="853"/>
      <c r="U60" s="853"/>
      <c r="V60" s="853"/>
      <c r="W60" s="853"/>
      <c r="X60" s="853"/>
      <c r="Y60" s="853"/>
      <c r="Z60" s="853"/>
      <c r="AA60" s="853"/>
      <c r="AB60" s="853"/>
      <c r="AC60" s="853"/>
    </row>
    <row r="61" spans="1:29" ht="16.5" customHeight="1" x14ac:dyDescent="0.3">
      <c r="A61" s="394"/>
      <c r="B61" s="394"/>
      <c r="C61" s="394"/>
      <c r="D61" s="395"/>
      <c r="E61" s="395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5"/>
      <c r="V61" s="395"/>
      <c r="W61" s="395"/>
      <c r="X61" s="395"/>
      <c r="Y61" s="395"/>
      <c r="Z61" s="395"/>
      <c r="AA61" s="395"/>
      <c r="AB61" s="395"/>
      <c r="AC61" s="394"/>
    </row>
    <row r="62" spans="1:29" x14ac:dyDescent="0.3">
      <c r="A62" s="355"/>
      <c r="B62" s="355"/>
      <c r="C62" s="355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55"/>
    </row>
    <row r="63" spans="1:29" x14ac:dyDescent="0.3">
      <c r="A63" s="355"/>
      <c r="B63" s="355"/>
      <c r="C63" s="355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55"/>
    </row>
  </sheetData>
  <mergeCells count="23">
    <mergeCell ref="A49:AC49"/>
    <mergeCell ref="A1:AC1"/>
    <mergeCell ref="A4:A14"/>
    <mergeCell ref="C4:C9"/>
    <mergeCell ref="C10:C14"/>
    <mergeCell ref="A18:A32"/>
    <mergeCell ref="C18:C24"/>
    <mergeCell ref="C26:C32"/>
    <mergeCell ref="A35:A36"/>
    <mergeCell ref="A37:A38"/>
    <mergeCell ref="A45:AC45"/>
    <mergeCell ref="A47:AC47"/>
    <mergeCell ref="A48:AC48"/>
    <mergeCell ref="A57:AC57"/>
    <mergeCell ref="A58:AC58"/>
    <mergeCell ref="A59:AC59"/>
    <mergeCell ref="A60:AC60"/>
    <mergeCell ref="A52:AC52"/>
    <mergeCell ref="A53:B53"/>
    <mergeCell ref="C53:AC53"/>
    <mergeCell ref="A54:AC54"/>
    <mergeCell ref="A55:AC55"/>
    <mergeCell ref="A56:AC5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71D6-220E-437F-B2FA-59A04552133E}">
  <sheetPr>
    <tabColor theme="4" tint="0.59999389629810485"/>
  </sheetPr>
  <dimension ref="A1:AB63"/>
  <sheetViews>
    <sheetView zoomScale="90" zoomScaleNormal="90" workbookViewId="0">
      <selection activeCell="J24" sqref="J24"/>
    </sheetView>
  </sheetViews>
  <sheetFormatPr defaultColWidth="9.1796875" defaultRowHeight="14" x14ac:dyDescent="0.3"/>
  <cols>
    <col min="1" max="1" width="11.54296875" style="396" customWidth="1"/>
    <col min="2" max="2" width="41.54296875" style="396" customWidth="1"/>
    <col min="3" max="3" width="7.81640625" style="396" customWidth="1"/>
    <col min="4" max="4" width="13.54296875" style="396" customWidth="1"/>
    <col min="5" max="21" width="14.453125" style="396" hidden="1" customWidth="1"/>
    <col min="22" max="22" width="14.453125" style="396" customWidth="1"/>
    <col min="23" max="23" width="13" style="396" hidden="1" customWidth="1"/>
    <col min="24" max="24" width="9.453125" style="396" bestFit="1" customWidth="1"/>
    <col min="25" max="16384" width="9.1796875" style="396"/>
  </cols>
  <sheetData>
    <row r="1" spans="1:26" ht="57.75" customHeight="1" x14ac:dyDescent="0.35">
      <c r="A1" s="880" t="s">
        <v>56</v>
      </c>
      <c r="B1" s="880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0"/>
      <c r="N1" s="880"/>
      <c r="O1" s="880"/>
      <c r="P1" s="880"/>
      <c r="Q1" s="880"/>
      <c r="R1" s="880"/>
      <c r="S1" s="880"/>
      <c r="T1" s="880"/>
      <c r="U1" s="880"/>
      <c r="V1" s="880"/>
      <c r="W1" s="880"/>
    </row>
    <row r="2" spans="1:26" s="402" customFormat="1" ht="98.25" customHeight="1" thickBot="1" x14ac:dyDescent="0.35">
      <c r="A2" s="397" t="s">
        <v>4</v>
      </c>
      <c r="B2" s="398"/>
      <c r="C2" s="399" t="s">
        <v>5</v>
      </c>
      <c r="D2" s="399" t="s">
        <v>1</v>
      </c>
      <c r="E2" s="400" t="s">
        <v>153</v>
      </c>
      <c r="F2" s="401" t="s">
        <v>68</v>
      </c>
      <c r="G2" s="401" t="s">
        <v>59</v>
      </c>
      <c r="H2" s="400" t="s">
        <v>154</v>
      </c>
      <c r="I2" s="401" t="s">
        <v>120</v>
      </c>
      <c r="J2" s="401" t="s">
        <v>155</v>
      </c>
      <c r="K2" s="401" t="s">
        <v>156</v>
      </c>
      <c r="L2" s="401" t="s">
        <v>157</v>
      </c>
      <c r="M2" s="401" t="s">
        <v>158</v>
      </c>
      <c r="N2" s="401" t="s">
        <v>159</v>
      </c>
      <c r="O2" s="401" t="s">
        <v>160</v>
      </c>
      <c r="P2" s="401" t="s">
        <v>161</v>
      </c>
      <c r="Q2" s="401" t="s">
        <v>162</v>
      </c>
      <c r="R2" s="401" t="s">
        <v>163</v>
      </c>
      <c r="S2" s="401" t="s">
        <v>164</v>
      </c>
      <c r="T2" s="401" t="s">
        <v>165</v>
      </c>
      <c r="U2" s="401" t="s">
        <v>10</v>
      </c>
      <c r="V2" s="399" t="s">
        <v>2</v>
      </c>
      <c r="W2" s="399" t="s">
        <v>3</v>
      </c>
    </row>
    <row r="3" spans="1:26" s="402" customFormat="1" ht="14.5" thickBot="1" x14ac:dyDescent="0.35">
      <c r="A3" s="403" t="s">
        <v>15</v>
      </c>
      <c r="B3" s="404" t="s">
        <v>53</v>
      </c>
      <c r="C3" s="405"/>
      <c r="D3" s="406">
        <f>(D11-D10)*D16</f>
        <v>32.536609999965975</v>
      </c>
      <c r="E3" s="406">
        <f t="shared" ref="E3:N3" si="0">(E11-E10)*E16</f>
        <v>0</v>
      </c>
      <c r="F3" s="406">
        <f t="shared" si="0"/>
        <v>0</v>
      </c>
      <c r="G3" s="406">
        <f t="shared" si="0"/>
        <v>0</v>
      </c>
      <c r="H3" s="406">
        <f t="shared" si="0"/>
        <v>0</v>
      </c>
      <c r="I3" s="406">
        <f t="shared" si="0"/>
        <v>0</v>
      </c>
      <c r="J3" s="406">
        <f t="shared" si="0"/>
        <v>0</v>
      </c>
      <c r="K3" s="406">
        <f t="shared" si="0"/>
        <v>0</v>
      </c>
      <c r="L3" s="406">
        <f t="shared" si="0"/>
        <v>0</v>
      </c>
      <c r="M3" s="406">
        <f t="shared" si="0"/>
        <v>0</v>
      </c>
      <c r="N3" s="406">
        <f t="shared" si="0"/>
        <v>0</v>
      </c>
      <c r="O3" s="406"/>
      <c r="P3" s="406">
        <f t="shared" ref="P3:Q3" si="1">(P11-P10)*P16</f>
        <v>0</v>
      </c>
      <c r="Q3" s="406">
        <f t="shared" si="1"/>
        <v>0</v>
      </c>
      <c r="R3" s="406"/>
      <c r="S3" s="406"/>
      <c r="T3" s="406"/>
      <c r="U3" s="406">
        <f t="shared" ref="U3:W3" si="2">(U11-U10)*U16</f>
        <v>0</v>
      </c>
      <c r="V3" s="406">
        <f t="shared" si="2"/>
        <v>0</v>
      </c>
      <c r="W3" s="407">
        <f t="shared" si="2"/>
        <v>0</v>
      </c>
    </row>
    <row r="4" spans="1:26" x14ac:dyDescent="0.3">
      <c r="A4" s="881" t="s">
        <v>166</v>
      </c>
      <c r="B4" s="408" t="s">
        <v>12</v>
      </c>
      <c r="C4" s="884" t="s">
        <v>6</v>
      </c>
      <c r="D4" s="409">
        <v>58</v>
      </c>
      <c r="E4" s="409">
        <v>58</v>
      </c>
      <c r="F4" s="409">
        <v>58</v>
      </c>
      <c r="G4" s="409">
        <v>58</v>
      </c>
      <c r="H4" s="409">
        <v>58</v>
      </c>
      <c r="I4" s="409">
        <v>58</v>
      </c>
      <c r="J4" s="409">
        <v>58</v>
      </c>
      <c r="K4" s="409">
        <v>58</v>
      </c>
      <c r="L4" s="409">
        <v>58</v>
      </c>
      <c r="M4" s="409">
        <v>58</v>
      </c>
      <c r="N4" s="409">
        <v>58</v>
      </c>
      <c r="O4" s="409">
        <v>58</v>
      </c>
      <c r="P4" s="409">
        <v>58</v>
      </c>
      <c r="Q4" s="409">
        <v>58</v>
      </c>
      <c r="R4" s="409">
        <v>58</v>
      </c>
      <c r="S4" s="409">
        <v>58</v>
      </c>
      <c r="T4" s="409">
        <v>58</v>
      </c>
      <c r="U4" s="410"/>
      <c r="V4" s="409">
        <v>42</v>
      </c>
      <c r="W4" s="411"/>
    </row>
    <row r="5" spans="1:26" ht="15" customHeight="1" x14ac:dyDescent="0.3">
      <c r="A5" s="882"/>
      <c r="B5" s="412" t="s">
        <v>50</v>
      </c>
      <c r="C5" s="884"/>
      <c r="D5" s="413">
        <v>27527</v>
      </c>
      <c r="E5" s="414"/>
      <c r="F5" s="414">
        <v>1426</v>
      </c>
      <c r="G5" s="414">
        <v>496</v>
      </c>
      <c r="H5" s="414">
        <v>3906</v>
      </c>
      <c r="I5" s="414">
        <v>124</v>
      </c>
      <c r="J5" s="414">
        <v>434</v>
      </c>
      <c r="K5" s="414">
        <v>487</v>
      </c>
      <c r="L5" s="414">
        <v>620</v>
      </c>
      <c r="M5" s="414">
        <v>1364</v>
      </c>
      <c r="N5" s="414">
        <v>1690</v>
      </c>
      <c r="O5" s="414">
        <v>132</v>
      </c>
      <c r="P5" s="414">
        <v>868</v>
      </c>
      <c r="Q5" s="414">
        <v>3906</v>
      </c>
      <c r="R5" s="414">
        <v>93</v>
      </c>
      <c r="S5" s="414">
        <v>88</v>
      </c>
      <c r="T5" s="414">
        <v>22</v>
      </c>
      <c r="U5" s="414"/>
      <c r="V5" s="414">
        <v>10574</v>
      </c>
      <c r="W5" s="415"/>
    </row>
    <row r="6" spans="1:26" x14ac:dyDescent="0.3">
      <c r="A6" s="882"/>
      <c r="B6" s="412" t="s">
        <v>51</v>
      </c>
      <c r="C6" s="884"/>
      <c r="D6" s="414">
        <f>D5+D7-D9</f>
        <v>27525</v>
      </c>
      <c r="E6" s="414"/>
      <c r="F6" s="414">
        <f>F5+F7-F9</f>
        <v>1426</v>
      </c>
      <c r="G6" s="414">
        <f t="shared" ref="G6" si="3">G5+G7-G9</f>
        <v>496</v>
      </c>
      <c r="H6" s="414">
        <v>3904</v>
      </c>
      <c r="I6" s="414">
        <f t="shared" ref="I6" si="4">I5+I7-I9</f>
        <v>124</v>
      </c>
      <c r="J6" s="414">
        <v>434</v>
      </c>
      <c r="K6" s="414">
        <v>487</v>
      </c>
      <c r="L6" s="414">
        <v>620</v>
      </c>
      <c r="M6" s="414">
        <v>1364</v>
      </c>
      <c r="N6" s="414">
        <v>1690</v>
      </c>
      <c r="O6" s="414">
        <v>132</v>
      </c>
      <c r="P6" s="414">
        <v>868</v>
      </c>
      <c r="Q6" s="414">
        <v>3904</v>
      </c>
      <c r="R6" s="414">
        <v>93</v>
      </c>
      <c r="S6" s="414">
        <v>88</v>
      </c>
      <c r="T6" s="414">
        <v>22</v>
      </c>
      <c r="U6" s="414">
        <f t="shared" ref="U6" si="5">U5+U7-U9</f>
        <v>0</v>
      </c>
      <c r="V6" s="414">
        <v>10574</v>
      </c>
      <c r="W6" s="415"/>
    </row>
    <row r="7" spans="1:26" x14ac:dyDescent="0.3">
      <c r="A7" s="882"/>
      <c r="B7" s="416" t="s">
        <v>46</v>
      </c>
      <c r="C7" s="88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5"/>
    </row>
    <row r="8" spans="1:26" x14ac:dyDescent="0.3">
      <c r="A8" s="882"/>
      <c r="B8" s="416" t="s">
        <v>147</v>
      </c>
      <c r="C8" s="88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5"/>
    </row>
    <row r="9" spans="1:26" x14ac:dyDescent="0.3">
      <c r="A9" s="882"/>
      <c r="B9" s="416" t="s">
        <v>47</v>
      </c>
      <c r="C9" s="885"/>
      <c r="D9" s="414">
        <f>SUM(E9:T9)</f>
        <v>2</v>
      </c>
      <c r="E9" s="414">
        <v>0</v>
      </c>
      <c r="F9" s="414">
        <v>0</v>
      </c>
      <c r="G9" s="414">
        <v>0</v>
      </c>
      <c r="H9" s="414">
        <v>2</v>
      </c>
      <c r="I9" s="414">
        <v>0</v>
      </c>
      <c r="J9" s="414">
        <v>0</v>
      </c>
      <c r="K9" s="414">
        <v>0</v>
      </c>
      <c r="L9" s="414">
        <v>0</v>
      </c>
      <c r="M9" s="414">
        <v>0</v>
      </c>
      <c r="N9" s="414">
        <v>0</v>
      </c>
      <c r="O9" s="414"/>
      <c r="P9" s="414">
        <v>0</v>
      </c>
      <c r="Q9" s="414">
        <v>0</v>
      </c>
      <c r="R9" s="414"/>
      <c r="S9" s="414"/>
      <c r="T9" s="414"/>
      <c r="U9" s="414"/>
      <c r="V9" s="414"/>
      <c r="W9" s="415"/>
      <c r="X9" s="417"/>
    </row>
    <row r="10" spans="1:26" x14ac:dyDescent="0.3">
      <c r="A10" s="882"/>
      <c r="B10" s="412" t="s">
        <v>44</v>
      </c>
      <c r="C10" s="886" t="s">
        <v>8</v>
      </c>
      <c r="D10" s="418">
        <v>233811.3</v>
      </c>
      <c r="E10" s="414">
        <v>9449.2999999999993</v>
      </c>
      <c r="F10" s="414">
        <v>7793.4</v>
      </c>
      <c r="G10" s="414">
        <v>4290.3999999999996</v>
      </c>
      <c r="H10" s="414">
        <v>24607.8</v>
      </c>
      <c r="I10" s="414">
        <v>4023.8</v>
      </c>
      <c r="J10" s="414">
        <v>8171.6</v>
      </c>
      <c r="K10" s="414">
        <v>9263.7000000000007</v>
      </c>
      <c r="L10" s="414">
        <v>9650.2999999999993</v>
      </c>
      <c r="M10" s="414">
        <v>7092.8</v>
      </c>
      <c r="N10" s="414">
        <v>7744.4</v>
      </c>
      <c r="O10" s="414"/>
      <c r="P10" s="414">
        <v>4643.8</v>
      </c>
      <c r="Q10" s="414">
        <v>24607.8</v>
      </c>
      <c r="R10" s="414"/>
      <c r="S10" s="414"/>
      <c r="T10" s="414"/>
      <c r="U10" s="414"/>
      <c r="V10" s="414">
        <v>77483.319499999998</v>
      </c>
      <c r="W10" s="415"/>
    </row>
    <row r="11" spans="1:26" x14ac:dyDescent="0.3">
      <c r="A11" s="882"/>
      <c r="B11" s="412" t="s">
        <v>52</v>
      </c>
      <c r="C11" s="887"/>
      <c r="D11" s="418">
        <f>D10-D14+D15</f>
        <v>233827.99999999997</v>
      </c>
      <c r="E11" s="414"/>
      <c r="F11" s="414">
        <f>F10+F13-F14</f>
        <v>7436.9</v>
      </c>
      <c r="G11" s="414">
        <f t="shared" ref="G11" si="6">G10+G13-G14</f>
        <v>4228.3999999999996</v>
      </c>
      <c r="H11" s="414"/>
      <c r="I11" s="414">
        <f t="shared" ref="I11" si="7">I10+I13-I14</f>
        <v>3949.4</v>
      </c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>
        <f t="shared" ref="U11" si="8">U10+U13-U14</f>
        <v>0</v>
      </c>
      <c r="V11" s="414">
        <v>77483.319499999998</v>
      </c>
      <c r="W11" s="415"/>
      <c r="X11" s="419"/>
      <c r="Y11" s="419"/>
      <c r="Z11" s="419"/>
    </row>
    <row r="12" spans="1:26" x14ac:dyDescent="0.3">
      <c r="A12" s="882"/>
      <c r="B12" s="412" t="s">
        <v>148</v>
      </c>
      <c r="C12" s="887"/>
      <c r="D12" s="420"/>
      <c r="E12" s="414">
        <f>E10+E15-E14</f>
        <v>9440.1999999999989</v>
      </c>
      <c r="F12" s="414"/>
      <c r="G12" s="414"/>
      <c r="H12" s="414">
        <f>H10+H15-H14</f>
        <v>24595.200000000001</v>
      </c>
      <c r="I12" s="414"/>
      <c r="J12" s="414">
        <f>J10+J15-J14</f>
        <v>8195.6</v>
      </c>
      <c r="K12" s="414">
        <f>K10+K15-K14</f>
        <v>9290.7000000000007</v>
      </c>
      <c r="L12" s="414">
        <f t="shared" ref="L12:T12" si="9">L10+L15-L14</f>
        <v>9671</v>
      </c>
      <c r="M12" s="414">
        <f t="shared" si="9"/>
        <v>7168.7</v>
      </c>
      <c r="N12" s="414">
        <f t="shared" si="9"/>
        <v>7839.7999999999993</v>
      </c>
      <c r="O12" s="414">
        <f t="shared" si="9"/>
        <v>13.8</v>
      </c>
      <c r="P12" s="414">
        <f t="shared" si="9"/>
        <v>4692.1000000000004</v>
      </c>
      <c r="Q12" s="414">
        <f t="shared" si="9"/>
        <v>24822.3</v>
      </c>
      <c r="R12" s="414">
        <f t="shared" si="9"/>
        <v>7.5</v>
      </c>
      <c r="S12" s="414">
        <f t="shared" si="9"/>
        <v>2.7</v>
      </c>
      <c r="T12" s="414">
        <f t="shared" si="9"/>
        <v>1.5</v>
      </c>
      <c r="U12" s="414"/>
      <c r="V12" s="414"/>
      <c r="W12" s="415"/>
    </row>
    <row r="13" spans="1:26" ht="16.5" customHeight="1" x14ac:dyDescent="0.3">
      <c r="A13" s="882"/>
      <c r="B13" s="421" t="s">
        <v>48</v>
      </c>
      <c r="C13" s="887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5"/>
    </row>
    <row r="14" spans="1:26" ht="16.5" customHeight="1" x14ac:dyDescent="0.3">
      <c r="A14" s="883"/>
      <c r="B14" s="421" t="s">
        <v>49</v>
      </c>
      <c r="C14" s="888"/>
      <c r="D14" s="414">
        <f>SUM(E14:T14)</f>
        <v>514.6</v>
      </c>
      <c r="E14" s="422">
        <v>9.1</v>
      </c>
      <c r="F14" s="414">
        <v>356.5</v>
      </c>
      <c r="G14" s="414">
        <v>62</v>
      </c>
      <c r="H14" s="422">
        <v>12.6</v>
      </c>
      <c r="I14" s="414">
        <v>74.400000000000006</v>
      </c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5"/>
      <c r="X14" s="417"/>
    </row>
    <row r="15" spans="1:26" ht="36" customHeight="1" x14ac:dyDescent="0.3">
      <c r="A15" s="423" t="s">
        <v>166</v>
      </c>
      <c r="B15" s="421" t="s">
        <v>149</v>
      </c>
      <c r="C15" s="424"/>
      <c r="D15" s="425">
        <f>SUM(E15:T15)</f>
        <v>531.30000000000007</v>
      </c>
      <c r="E15" s="425"/>
      <c r="F15" s="425"/>
      <c r="G15" s="425"/>
      <c r="H15" s="425"/>
      <c r="I15" s="425"/>
      <c r="J15" s="425">
        <v>24</v>
      </c>
      <c r="K15" s="425">
        <v>27</v>
      </c>
      <c r="L15" s="425">
        <v>20.7</v>
      </c>
      <c r="M15" s="425">
        <v>75.900000000000006</v>
      </c>
      <c r="N15" s="425">
        <v>95.4</v>
      </c>
      <c r="O15" s="425">
        <v>13.8</v>
      </c>
      <c r="P15" s="425">
        <v>48.3</v>
      </c>
      <c r="Q15" s="425">
        <v>214.5</v>
      </c>
      <c r="R15" s="425">
        <v>7.5</v>
      </c>
      <c r="S15" s="425">
        <v>2.7</v>
      </c>
      <c r="T15" s="425">
        <v>1.5</v>
      </c>
      <c r="U15" s="425"/>
      <c r="V15" s="425"/>
      <c r="W15" s="426"/>
      <c r="X15" s="417"/>
    </row>
    <row r="16" spans="1:26" ht="28.5" thickBot="1" x14ac:dyDescent="0.35">
      <c r="A16" s="427" t="s">
        <v>166</v>
      </c>
      <c r="B16" s="428" t="s">
        <v>45</v>
      </c>
      <c r="C16" s="429" t="s">
        <v>9</v>
      </c>
      <c r="D16" s="430">
        <v>1.9482999999999999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>
        <v>4.0549999999999997</v>
      </c>
      <c r="W16" s="431"/>
      <c r="X16" s="417"/>
      <c r="Y16" s="432"/>
      <c r="Z16" s="432"/>
    </row>
    <row r="17" spans="1:23" s="402" customFormat="1" ht="28.5" thickBot="1" x14ac:dyDescent="0.35">
      <c r="A17" s="433" t="s">
        <v>16</v>
      </c>
      <c r="B17" s="434" t="s">
        <v>43</v>
      </c>
      <c r="C17" s="435"/>
      <c r="D17" s="436">
        <f>SUM(D19*D27,D25*D33,D20*D28,D21*D29,D22*D30,D23*D31,D24*D32)</f>
        <v>1973.7</v>
      </c>
      <c r="E17" s="436"/>
      <c r="F17" s="436"/>
      <c r="G17" s="436">
        <f t="shared" ref="G17:U17" si="10">SUM(G19*G27,G20*G28,G21*G29,G22*G30,G23*G31,G24*G32)</f>
        <v>0</v>
      </c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>
        <f t="shared" si="10"/>
        <v>0</v>
      </c>
      <c r="V17" s="436">
        <f>SUM(V19*V27,V20*V28,V21*V29,V22*V30,V23*V31,V24*V32)</f>
        <v>182.58</v>
      </c>
      <c r="W17" s="437">
        <f>SUM(W19*W27,W20*W28,W21*W29,W22*W30,W23*W31,W24*W32)</f>
        <v>0</v>
      </c>
    </row>
    <row r="18" spans="1:23" s="441" customFormat="1" ht="48.75" customHeight="1" x14ac:dyDescent="0.3">
      <c r="A18" s="889" t="s">
        <v>166</v>
      </c>
      <c r="B18" s="438" t="s">
        <v>41</v>
      </c>
      <c r="C18" s="892" t="s">
        <v>22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40"/>
    </row>
    <row r="19" spans="1:23" s="441" customFormat="1" x14ac:dyDescent="0.3">
      <c r="A19" s="890"/>
      <c r="B19" s="442" t="s">
        <v>0</v>
      </c>
      <c r="C19" s="892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3"/>
      <c r="W19" s="444"/>
    </row>
    <row r="20" spans="1:23" s="441" customFormat="1" x14ac:dyDescent="0.3">
      <c r="A20" s="890"/>
      <c r="B20" s="442" t="s">
        <v>65</v>
      </c>
      <c r="C20" s="892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443"/>
      <c r="P20" s="443"/>
      <c r="Q20" s="443"/>
      <c r="R20" s="443"/>
      <c r="S20" s="443"/>
      <c r="T20" s="443"/>
      <c r="U20" s="443"/>
      <c r="V20" s="443"/>
      <c r="W20" s="444"/>
    </row>
    <row r="21" spans="1:23" s="441" customFormat="1" ht="18.75" customHeight="1" x14ac:dyDescent="0.3">
      <c r="A21" s="890"/>
      <c r="B21" s="445" t="s">
        <v>17</v>
      </c>
      <c r="C21" s="892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3"/>
      <c r="S21" s="443"/>
      <c r="T21" s="443"/>
      <c r="U21" s="443"/>
      <c r="V21" s="443"/>
      <c r="W21" s="444"/>
    </row>
    <row r="22" spans="1:23" s="441" customFormat="1" ht="16" x14ac:dyDescent="0.3">
      <c r="A22" s="890"/>
      <c r="B22" s="442" t="s">
        <v>75</v>
      </c>
      <c r="C22" s="892"/>
      <c r="D22" s="443">
        <v>7885</v>
      </c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3"/>
      <c r="S22" s="443"/>
      <c r="T22" s="443"/>
      <c r="U22" s="443"/>
      <c r="V22" s="443">
        <v>3651.6</v>
      </c>
      <c r="W22" s="444"/>
    </row>
    <row r="23" spans="1:23" s="441" customFormat="1" ht="17.25" customHeight="1" x14ac:dyDescent="0.3">
      <c r="A23" s="890"/>
      <c r="B23" s="445" t="s">
        <v>20</v>
      </c>
      <c r="C23" s="892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443"/>
      <c r="Q23" s="443"/>
      <c r="R23" s="443"/>
      <c r="S23" s="443"/>
      <c r="T23" s="443"/>
      <c r="U23" s="443"/>
      <c r="V23" s="443"/>
      <c r="W23" s="444"/>
    </row>
    <row r="24" spans="1:23" s="441" customFormat="1" ht="14.5" thickBot="1" x14ac:dyDescent="0.35">
      <c r="A24" s="890"/>
      <c r="B24" s="446" t="s">
        <v>67</v>
      </c>
      <c r="C24" s="893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8"/>
    </row>
    <row r="25" spans="1:23" s="441" customFormat="1" ht="14.5" thickBot="1" x14ac:dyDescent="0.35">
      <c r="A25" s="890"/>
      <c r="B25" s="446" t="s">
        <v>69</v>
      </c>
      <c r="C25" s="449"/>
      <c r="D25" s="450">
        <v>31</v>
      </c>
      <c r="E25" s="450"/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</row>
    <row r="26" spans="1:23" s="441" customFormat="1" ht="28" x14ac:dyDescent="0.3">
      <c r="A26" s="890"/>
      <c r="B26" s="452" t="s">
        <v>42</v>
      </c>
      <c r="C26" s="894" t="s">
        <v>33</v>
      </c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4"/>
    </row>
    <row r="27" spans="1:23" s="441" customFormat="1" x14ac:dyDescent="0.3">
      <c r="A27" s="890"/>
      <c r="B27" s="442" t="s">
        <v>0</v>
      </c>
      <c r="C27" s="892"/>
      <c r="D27" s="443"/>
      <c r="E27" s="443"/>
      <c r="F27" s="443"/>
      <c r="G27" s="443"/>
      <c r="H27" s="443"/>
      <c r="I27" s="443"/>
      <c r="J27" s="443"/>
      <c r="K27" s="443"/>
      <c r="L27" s="443"/>
      <c r="M27" s="443"/>
      <c r="N27" s="443"/>
      <c r="O27" s="443"/>
      <c r="P27" s="443"/>
      <c r="Q27" s="443"/>
      <c r="R27" s="443"/>
      <c r="S27" s="443"/>
      <c r="T27" s="443"/>
      <c r="U27" s="443"/>
      <c r="V27" s="443"/>
      <c r="W27" s="444"/>
    </row>
    <row r="28" spans="1:23" s="441" customFormat="1" x14ac:dyDescent="0.3">
      <c r="A28" s="890"/>
      <c r="B28" s="442" t="s">
        <v>13</v>
      </c>
      <c r="C28" s="892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443"/>
      <c r="P28" s="443"/>
      <c r="Q28" s="443"/>
      <c r="R28" s="443"/>
      <c r="S28" s="443"/>
      <c r="T28" s="443"/>
      <c r="U28" s="443"/>
      <c r="V28" s="443"/>
      <c r="W28" s="444"/>
    </row>
    <row r="29" spans="1:23" s="441" customFormat="1" ht="15" customHeight="1" x14ac:dyDescent="0.3">
      <c r="A29" s="890"/>
      <c r="B29" s="445" t="s">
        <v>17</v>
      </c>
      <c r="C29" s="892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4"/>
    </row>
    <row r="30" spans="1:23" s="441" customFormat="1" ht="31.5" customHeight="1" x14ac:dyDescent="0.3">
      <c r="A30" s="890"/>
      <c r="B30" s="445" t="s">
        <v>19</v>
      </c>
      <c r="C30" s="892"/>
      <c r="D30" s="443">
        <v>0.05</v>
      </c>
      <c r="E30" s="443"/>
      <c r="F30" s="443"/>
      <c r="G30" s="443"/>
      <c r="H30" s="443"/>
      <c r="I30" s="443"/>
      <c r="J30" s="443"/>
      <c r="K30" s="443"/>
      <c r="L30" s="443"/>
      <c r="M30" s="443"/>
      <c r="N30" s="443"/>
      <c r="O30" s="443"/>
      <c r="P30" s="443"/>
      <c r="Q30" s="443"/>
      <c r="R30" s="443"/>
      <c r="S30" s="443"/>
      <c r="T30" s="443"/>
      <c r="U30" s="443"/>
      <c r="V30" s="443">
        <v>0.05</v>
      </c>
      <c r="W30" s="444"/>
    </row>
    <row r="31" spans="1:23" s="441" customFormat="1" ht="33" customHeight="1" x14ac:dyDescent="0.3">
      <c r="A31" s="890"/>
      <c r="B31" s="445" t="s">
        <v>21</v>
      </c>
      <c r="C31" s="892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3"/>
      <c r="W31" s="444"/>
    </row>
    <row r="32" spans="1:23" ht="14.5" thickBot="1" x14ac:dyDescent="0.35">
      <c r="A32" s="891"/>
      <c r="B32" s="446" t="s">
        <v>66</v>
      </c>
      <c r="C32" s="893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8"/>
    </row>
    <row r="33" spans="1:28" ht="14.5" thickBot="1" x14ac:dyDescent="0.35">
      <c r="A33" s="455"/>
      <c r="B33" s="446" t="s">
        <v>76</v>
      </c>
      <c r="C33" s="449"/>
      <c r="D33" s="450">
        <v>50.95</v>
      </c>
      <c r="E33" s="450"/>
      <c r="F33" s="450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50"/>
      <c r="R33" s="450"/>
      <c r="S33" s="450"/>
      <c r="T33" s="450"/>
      <c r="U33" s="450"/>
      <c r="V33" s="450"/>
      <c r="W33" s="451"/>
    </row>
    <row r="34" spans="1:28" s="402" customFormat="1" x14ac:dyDescent="0.3">
      <c r="A34" s="456" t="s">
        <v>34</v>
      </c>
      <c r="B34" s="457" t="s">
        <v>55</v>
      </c>
      <c r="C34" s="458"/>
      <c r="D34" s="459">
        <f t="shared" ref="D34" si="11">((D37/D38)-(D35/D36))*D36</f>
        <v>24315.886005829096</v>
      </c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>
        <f t="shared" ref="V34" si="12">((V37/V38)-(V35/V36))*V36</f>
        <v>19274.657712085082</v>
      </c>
      <c r="W34" s="460"/>
    </row>
    <row r="35" spans="1:28" ht="56" x14ac:dyDescent="0.3">
      <c r="A35" s="877" t="s">
        <v>166</v>
      </c>
      <c r="B35" s="461" t="s">
        <v>38</v>
      </c>
      <c r="C35" s="462" t="s">
        <v>37</v>
      </c>
      <c r="D35" s="463">
        <v>83021.539999999994</v>
      </c>
      <c r="E35" s="464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6"/>
      <c r="V35" s="467">
        <v>54536.160000000003</v>
      </c>
      <c r="W35" s="468"/>
      <c r="X35" s="419"/>
      <c r="Z35" s="419"/>
    </row>
    <row r="36" spans="1:28" x14ac:dyDescent="0.3">
      <c r="A36" s="878"/>
      <c r="B36" s="461" t="s">
        <v>54</v>
      </c>
      <c r="C36" s="462" t="s">
        <v>8</v>
      </c>
      <c r="D36" s="463">
        <v>233828</v>
      </c>
      <c r="E36" s="463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70"/>
      <c r="V36" s="467">
        <v>77483.139500000005</v>
      </c>
      <c r="W36" s="468"/>
      <c r="X36" s="419"/>
      <c r="Z36" s="419"/>
      <c r="AB36" s="417"/>
    </row>
    <row r="37" spans="1:28" ht="56" x14ac:dyDescent="0.3">
      <c r="A37" s="877" t="s">
        <v>167</v>
      </c>
      <c r="B37" s="461" t="s">
        <v>39</v>
      </c>
      <c r="C37" s="462" t="s">
        <v>37</v>
      </c>
      <c r="D37" s="463">
        <v>107163.54</v>
      </c>
      <c r="E37" s="463"/>
      <c r="F37" s="469"/>
      <c r="G37" s="469"/>
      <c r="H37" s="469"/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69"/>
      <c r="U37" s="470"/>
      <c r="V37" s="471">
        <v>70235.16</v>
      </c>
      <c r="W37" s="468"/>
      <c r="X37" s="419"/>
      <c r="Z37" s="419"/>
    </row>
    <row r="38" spans="1:28" ht="14.5" thickBot="1" x14ac:dyDescent="0.35">
      <c r="A38" s="878"/>
      <c r="B38" s="472" t="s">
        <v>40</v>
      </c>
      <c r="C38" s="473" t="s">
        <v>8</v>
      </c>
      <c r="D38" s="474">
        <v>233449.2</v>
      </c>
      <c r="E38" s="474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6"/>
      <c r="V38" s="477">
        <v>73729.5815</v>
      </c>
      <c r="W38" s="478"/>
      <c r="X38" s="419"/>
      <c r="Z38" s="419"/>
    </row>
    <row r="41" spans="1:28" ht="14.5" thickBot="1" x14ac:dyDescent="0.35">
      <c r="B41" s="479" t="s">
        <v>168</v>
      </c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</row>
    <row r="42" spans="1:28" ht="14.5" thickTop="1" x14ac:dyDescent="0.3"/>
    <row r="44" spans="1:28" x14ac:dyDescent="0.3">
      <c r="A44" s="481"/>
      <c r="B44" s="481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</row>
    <row r="45" spans="1:28" ht="33" customHeight="1" x14ac:dyDescent="0.3">
      <c r="A45" s="874"/>
      <c r="B45" s="874"/>
      <c r="C45" s="874"/>
      <c r="D45" s="874"/>
      <c r="E45" s="874"/>
      <c r="F45" s="874"/>
      <c r="G45" s="874"/>
      <c r="H45" s="874"/>
      <c r="I45" s="874"/>
      <c r="J45" s="874"/>
      <c r="K45" s="874"/>
      <c r="L45" s="874"/>
      <c r="M45" s="874"/>
      <c r="N45" s="874"/>
      <c r="O45" s="874"/>
      <c r="P45" s="874"/>
      <c r="Q45" s="874"/>
      <c r="R45" s="874"/>
      <c r="S45" s="874"/>
      <c r="T45" s="874"/>
      <c r="U45" s="874"/>
      <c r="V45" s="874"/>
      <c r="W45" s="874"/>
    </row>
    <row r="46" spans="1:28" x14ac:dyDescent="0.3">
      <c r="A46" s="482"/>
      <c r="B46" s="482"/>
      <c r="C46" s="482"/>
      <c r="D46" s="482"/>
      <c r="E46" s="482"/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</row>
    <row r="47" spans="1:28" ht="28.5" customHeight="1" x14ac:dyDescent="0.3">
      <c r="A47" s="879"/>
      <c r="B47" s="879"/>
      <c r="C47" s="879"/>
      <c r="D47" s="879"/>
      <c r="E47" s="879"/>
      <c r="F47" s="879"/>
      <c r="G47" s="879"/>
      <c r="H47" s="879"/>
      <c r="I47" s="879"/>
      <c r="J47" s="879"/>
      <c r="K47" s="879"/>
      <c r="L47" s="879"/>
      <c r="M47" s="879"/>
      <c r="N47" s="879"/>
      <c r="O47" s="879"/>
      <c r="P47" s="879"/>
      <c r="Q47" s="879"/>
      <c r="R47" s="879"/>
      <c r="S47" s="879"/>
      <c r="T47" s="879"/>
      <c r="U47" s="879"/>
      <c r="V47" s="879"/>
      <c r="W47" s="879"/>
    </row>
    <row r="48" spans="1:28" ht="33" customHeight="1" x14ac:dyDescent="0.3">
      <c r="A48" s="874"/>
      <c r="B48" s="874"/>
      <c r="C48" s="874"/>
      <c r="D48" s="874"/>
      <c r="E48" s="874"/>
      <c r="F48" s="874"/>
      <c r="G48" s="874"/>
      <c r="H48" s="874"/>
      <c r="I48" s="874"/>
      <c r="J48" s="874"/>
      <c r="K48" s="874"/>
      <c r="L48" s="874"/>
      <c r="M48" s="874"/>
      <c r="N48" s="874"/>
      <c r="O48" s="874"/>
      <c r="P48" s="874"/>
      <c r="Q48" s="874"/>
      <c r="R48" s="874"/>
      <c r="S48" s="874"/>
      <c r="T48" s="874"/>
      <c r="U48" s="874"/>
      <c r="V48" s="874"/>
      <c r="W48" s="874"/>
    </row>
    <row r="49" spans="1:23" ht="48.75" customHeight="1" x14ac:dyDescent="0.3">
      <c r="A49" s="874"/>
      <c r="B49" s="874"/>
      <c r="C49" s="874"/>
      <c r="D49" s="874"/>
      <c r="E49" s="874"/>
      <c r="F49" s="874"/>
      <c r="G49" s="874"/>
      <c r="H49" s="874"/>
      <c r="I49" s="874"/>
      <c r="J49" s="874"/>
      <c r="K49" s="874"/>
      <c r="L49" s="874"/>
      <c r="M49" s="874"/>
      <c r="N49" s="874"/>
      <c r="O49" s="874"/>
      <c r="P49" s="874"/>
      <c r="Q49" s="874"/>
      <c r="R49" s="874"/>
      <c r="S49" s="874"/>
      <c r="T49" s="874"/>
      <c r="U49" s="874"/>
      <c r="V49" s="874"/>
      <c r="W49" s="874"/>
    </row>
    <row r="50" spans="1:23" x14ac:dyDescent="0.3">
      <c r="A50" s="482"/>
      <c r="B50" s="482"/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482"/>
      <c r="Q50" s="482"/>
      <c r="R50" s="482"/>
      <c r="S50" s="482"/>
      <c r="T50" s="482"/>
      <c r="U50" s="482"/>
      <c r="V50" s="482"/>
      <c r="W50" s="482"/>
    </row>
    <row r="51" spans="1:23" x14ac:dyDescent="0.3">
      <c r="A51" s="483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482"/>
      <c r="N51" s="482"/>
      <c r="O51" s="482"/>
      <c r="P51" s="482"/>
      <c r="Q51" s="482"/>
      <c r="R51" s="482"/>
      <c r="S51" s="482"/>
      <c r="T51" s="482"/>
      <c r="U51" s="482"/>
      <c r="V51" s="482"/>
      <c r="W51" s="482"/>
    </row>
    <row r="52" spans="1:23" ht="30" customHeight="1" x14ac:dyDescent="0.3">
      <c r="A52" s="874"/>
      <c r="B52" s="874"/>
      <c r="C52" s="874"/>
      <c r="D52" s="874"/>
      <c r="E52" s="874"/>
      <c r="F52" s="874"/>
      <c r="G52" s="874"/>
      <c r="H52" s="874"/>
      <c r="I52" s="874"/>
      <c r="J52" s="874"/>
      <c r="K52" s="874"/>
      <c r="L52" s="874"/>
      <c r="M52" s="874"/>
      <c r="N52" s="874"/>
      <c r="O52" s="874"/>
      <c r="P52" s="874"/>
      <c r="Q52" s="874"/>
      <c r="R52" s="874"/>
      <c r="S52" s="874"/>
      <c r="T52" s="874"/>
      <c r="U52" s="874"/>
      <c r="V52" s="874"/>
      <c r="W52" s="874"/>
    </row>
    <row r="53" spans="1:23" ht="30" customHeight="1" x14ac:dyDescent="0.3">
      <c r="A53" s="876"/>
      <c r="B53" s="876"/>
      <c r="C53" s="876"/>
      <c r="D53" s="876"/>
      <c r="E53" s="876"/>
      <c r="F53" s="876"/>
      <c r="G53" s="876"/>
      <c r="H53" s="876"/>
      <c r="I53" s="876"/>
      <c r="J53" s="876"/>
      <c r="K53" s="876"/>
      <c r="L53" s="876"/>
      <c r="M53" s="876"/>
      <c r="N53" s="876"/>
      <c r="O53" s="876"/>
      <c r="P53" s="876"/>
      <c r="Q53" s="876"/>
      <c r="R53" s="876"/>
      <c r="S53" s="876"/>
      <c r="T53" s="876"/>
      <c r="U53" s="876"/>
      <c r="V53" s="876"/>
      <c r="W53" s="876"/>
    </row>
    <row r="54" spans="1:23" ht="33" customHeight="1" x14ac:dyDescent="0.3">
      <c r="A54" s="874"/>
      <c r="B54" s="874"/>
      <c r="C54" s="874"/>
      <c r="D54" s="874"/>
      <c r="E54" s="874"/>
      <c r="F54" s="874"/>
      <c r="G54" s="874"/>
      <c r="H54" s="874"/>
      <c r="I54" s="874"/>
      <c r="J54" s="874"/>
      <c r="K54" s="874"/>
      <c r="L54" s="874"/>
      <c r="M54" s="874"/>
      <c r="N54" s="874"/>
      <c r="O54" s="874"/>
      <c r="P54" s="874"/>
      <c r="Q54" s="874"/>
      <c r="R54" s="874"/>
      <c r="S54" s="874"/>
      <c r="T54" s="874"/>
      <c r="U54" s="874"/>
      <c r="V54" s="874"/>
      <c r="W54" s="874"/>
    </row>
    <row r="55" spans="1:23" ht="34.5" customHeight="1" x14ac:dyDescent="0.3">
      <c r="A55" s="874"/>
      <c r="B55" s="874"/>
      <c r="C55" s="874"/>
      <c r="D55" s="874"/>
      <c r="E55" s="874"/>
      <c r="F55" s="874"/>
      <c r="G55" s="874"/>
      <c r="H55" s="874"/>
      <c r="I55" s="874"/>
      <c r="J55" s="874"/>
      <c r="K55" s="874"/>
      <c r="L55" s="874"/>
      <c r="M55" s="874"/>
      <c r="N55" s="874"/>
      <c r="O55" s="874"/>
      <c r="P55" s="874"/>
      <c r="Q55" s="874"/>
      <c r="R55" s="874"/>
      <c r="S55" s="874"/>
      <c r="T55" s="874"/>
      <c r="U55" s="874"/>
      <c r="V55" s="874"/>
      <c r="W55" s="874"/>
    </row>
    <row r="56" spans="1:23" ht="63" customHeight="1" x14ac:dyDescent="0.3">
      <c r="A56" s="874"/>
      <c r="B56" s="874"/>
      <c r="C56" s="874"/>
      <c r="D56" s="874"/>
      <c r="E56" s="874"/>
      <c r="F56" s="874"/>
      <c r="G56" s="874"/>
      <c r="H56" s="874"/>
      <c r="I56" s="874"/>
      <c r="J56" s="874"/>
      <c r="K56" s="874"/>
      <c r="L56" s="874"/>
      <c r="M56" s="874"/>
      <c r="N56" s="874"/>
      <c r="O56" s="874"/>
      <c r="P56" s="874"/>
      <c r="Q56" s="874"/>
      <c r="R56" s="874"/>
      <c r="S56" s="874"/>
      <c r="T56" s="874"/>
      <c r="U56" s="874"/>
      <c r="V56" s="874"/>
      <c r="W56" s="874"/>
    </row>
    <row r="57" spans="1:23" ht="30.75" customHeight="1" x14ac:dyDescent="0.3">
      <c r="A57" s="874"/>
      <c r="B57" s="874"/>
      <c r="C57" s="874"/>
      <c r="D57" s="874"/>
      <c r="E57" s="874"/>
      <c r="F57" s="874"/>
      <c r="G57" s="874"/>
      <c r="H57" s="874"/>
      <c r="I57" s="874"/>
      <c r="J57" s="874"/>
      <c r="K57" s="874"/>
      <c r="L57" s="874"/>
      <c r="M57" s="874"/>
      <c r="N57" s="874"/>
      <c r="O57" s="874"/>
      <c r="P57" s="874"/>
      <c r="Q57" s="874"/>
      <c r="R57" s="874"/>
      <c r="S57" s="874"/>
      <c r="T57" s="874"/>
      <c r="U57" s="874"/>
      <c r="V57" s="874"/>
      <c r="W57" s="874"/>
    </row>
    <row r="58" spans="1:23" ht="43.5" customHeight="1" x14ac:dyDescent="0.3">
      <c r="A58" s="875"/>
      <c r="B58" s="875"/>
      <c r="C58" s="875"/>
      <c r="D58" s="875"/>
      <c r="E58" s="875"/>
      <c r="F58" s="875"/>
      <c r="G58" s="875"/>
      <c r="H58" s="875"/>
      <c r="I58" s="875"/>
      <c r="J58" s="875"/>
      <c r="K58" s="875"/>
      <c r="L58" s="875"/>
      <c r="M58" s="875"/>
      <c r="N58" s="875"/>
      <c r="O58" s="875"/>
      <c r="P58" s="875"/>
      <c r="Q58" s="875"/>
      <c r="R58" s="875"/>
      <c r="S58" s="875"/>
      <c r="T58" s="875"/>
      <c r="U58" s="875"/>
      <c r="V58" s="875"/>
      <c r="W58" s="875"/>
    </row>
    <row r="59" spans="1:23" ht="30" customHeight="1" x14ac:dyDescent="0.3">
      <c r="A59" s="874"/>
      <c r="B59" s="874"/>
      <c r="C59" s="874"/>
      <c r="D59" s="874"/>
      <c r="E59" s="874"/>
      <c r="F59" s="874"/>
      <c r="G59" s="874"/>
      <c r="H59" s="874"/>
      <c r="I59" s="874"/>
      <c r="J59" s="874"/>
      <c r="K59" s="874"/>
      <c r="L59" s="874"/>
      <c r="M59" s="874"/>
      <c r="N59" s="874"/>
      <c r="O59" s="874"/>
      <c r="P59" s="874"/>
      <c r="Q59" s="874"/>
      <c r="R59" s="874"/>
      <c r="S59" s="874"/>
      <c r="T59" s="874"/>
      <c r="U59" s="874"/>
      <c r="V59" s="874"/>
      <c r="W59" s="874"/>
    </row>
    <row r="60" spans="1:23" ht="45" customHeight="1" x14ac:dyDescent="0.3">
      <c r="A60" s="874"/>
      <c r="B60" s="874"/>
      <c r="C60" s="874"/>
      <c r="D60" s="874"/>
      <c r="E60" s="874"/>
      <c r="F60" s="874"/>
      <c r="G60" s="874"/>
      <c r="H60" s="874"/>
      <c r="I60" s="874"/>
      <c r="J60" s="874"/>
      <c r="K60" s="874"/>
      <c r="L60" s="874"/>
      <c r="M60" s="874"/>
      <c r="N60" s="874"/>
      <c r="O60" s="874"/>
      <c r="P60" s="874"/>
      <c r="Q60" s="874"/>
      <c r="R60" s="874"/>
      <c r="S60" s="874"/>
      <c r="T60" s="874"/>
      <c r="U60" s="874"/>
      <c r="V60" s="874"/>
      <c r="W60" s="874"/>
    </row>
    <row r="61" spans="1:23" ht="16.5" customHeight="1" x14ac:dyDescent="0.3">
      <c r="A61" s="484"/>
      <c r="B61" s="484"/>
      <c r="C61" s="484"/>
      <c r="D61" s="484"/>
      <c r="E61" s="484"/>
      <c r="F61" s="484"/>
      <c r="G61" s="484"/>
      <c r="H61" s="484"/>
      <c r="I61" s="484"/>
      <c r="J61" s="484"/>
      <c r="K61" s="484"/>
      <c r="L61" s="484"/>
      <c r="M61" s="484"/>
      <c r="N61" s="484"/>
      <c r="O61" s="484"/>
      <c r="P61" s="484"/>
      <c r="Q61" s="484"/>
      <c r="R61" s="484"/>
      <c r="S61" s="484"/>
      <c r="T61" s="484"/>
      <c r="U61" s="484"/>
      <c r="V61" s="484"/>
      <c r="W61" s="484"/>
    </row>
    <row r="62" spans="1:23" x14ac:dyDescent="0.3">
      <c r="A62" s="441"/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</row>
    <row r="63" spans="1:23" x14ac:dyDescent="0.3">
      <c r="A63" s="441"/>
      <c r="B63" s="441"/>
      <c r="C63" s="441"/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  <c r="T63" s="441"/>
      <c r="U63" s="441"/>
      <c r="V63" s="441"/>
      <c r="W63" s="441"/>
    </row>
  </sheetData>
  <mergeCells count="23">
    <mergeCell ref="A49:W49"/>
    <mergeCell ref="A1:W1"/>
    <mergeCell ref="A4:A14"/>
    <mergeCell ref="C4:C9"/>
    <mergeCell ref="C10:C14"/>
    <mergeCell ref="A18:A32"/>
    <mergeCell ref="C18:C24"/>
    <mergeCell ref="C26:C32"/>
    <mergeCell ref="A35:A36"/>
    <mergeCell ref="A37:A38"/>
    <mergeCell ref="A45:W45"/>
    <mergeCell ref="A47:W47"/>
    <mergeCell ref="A48:W48"/>
    <mergeCell ref="A57:W57"/>
    <mergeCell ref="A58:W58"/>
    <mergeCell ref="A59:W59"/>
    <mergeCell ref="A60:W60"/>
    <mergeCell ref="A52:W52"/>
    <mergeCell ref="A53:B53"/>
    <mergeCell ref="C53:W53"/>
    <mergeCell ref="A54:W54"/>
    <mergeCell ref="A55:W55"/>
    <mergeCell ref="A56:W5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6C41-072D-40AF-8177-1A3B6476B3FF}">
  <sheetPr>
    <tabColor theme="4" tint="0.59999389629810485"/>
  </sheetPr>
  <dimension ref="A1:S62"/>
  <sheetViews>
    <sheetView zoomScale="90" zoomScaleNormal="90" workbookViewId="0">
      <selection activeCell="J24" sqref="J24"/>
    </sheetView>
  </sheetViews>
  <sheetFormatPr defaultColWidth="9.1796875" defaultRowHeight="14" x14ac:dyDescent="0.3"/>
  <cols>
    <col min="1" max="1" width="10.453125" style="485" customWidth="1"/>
    <col min="2" max="2" width="46.1796875" style="485" customWidth="1"/>
    <col min="3" max="3" width="7.54296875" style="485" customWidth="1"/>
    <col min="4" max="4" width="10" style="485" customWidth="1"/>
    <col min="5" max="5" width="14.26953125" style="485" hidden="1" customWidth="1"/>
    <col min="6" max="14" width="14.453125" style="485" hidden="1" customWidth="1"/>
    <col min="15" max="15" width="11.54296875" style="485" customWidth="1"/>
    <col min="16" max="16" width="13" style="485" hidden="1" customWidth="1"/>
    <col min="17" max="17" width="9.453125" style="485" bestFit="1" customWidth="1"/>
    <col min="18" max="16384" width="9.1796875" style="485"/>
  </cols>
  <sheetData>
    <row r="1" spans="1:18" ht="53.25" customHeight="1" x14ac:dyDescent="0.35">
      <c r="A1" s="901" t="s">
        <v>56</v>
      </c>
      <c r="B1" s="901"/>
      <c r="C1" s="901"/>
      <c r="D1" s="901"/>
      <c r="E1" s="901"/>
      <c r="F1" s="901"/>
      <c r="G1" s="901"/>
      <c r="H1" s="901"/>
      <c r="I1" s="901"/>
      <c r="J1" s="901"/>
      <c r="K1" s="901"/>
      <c r="L1" s="901"/>
      <c r="M1" s="901"/>
      <c r="N1" s="901"/>
      <c r="O1" s="901"/>
      <c r="P1" s="901"/>
    </row>
    <row r="2" spans="1:18" s="490" customFormat="1" ht="38.25" customHeight="1" thickBot="1" x14ac:dyDescent="0.35">
      <c r="A2" s="486" t="s">
        <v>4</v>
      </c>
      <c r="B2" s="487"/>
      <c r="C2" s="488" t="s">
        <v>5</v>
      </c>
      <c r="D2" s="488" t="s">
        <v>1</v>
      </c>
      <c r="E2" s="489" t="s">
        <v>169</v>
      </c>
      <c r="F2" s="489" t="s">
        <v>170</v>
      </c>
      <c r="G2" s="489" t="s">
        <v>68</v>
      </c>
      <c r="H2" s="489" t="s">
        <v>59</v>
      </c>
      <c r="I2" s="489" t="s">
        <v>120</v>
      </c>
      <c r="J2" s="489" t="s">
        <v>171</v>
      </c>
      <c r="K2" s="489" t="s">
        <v>172</v>
      </c>
      <c r="L2" s="489" t="s">
        <v>173</v>
      </c>
      <c r="M2" s="489" t="s">
        <v>174</v>
      </c>
      <c r="N2" s="489" t="s">
        <v>10</v>
      </c>
      <c r="O2" s="488" t="s">
        <v>2</v>
      </c>
      <c r="P2" s="488" t="s">
        <v>3</v>
      </c>
    </row>
    <row r="3" spans="1:18" s="490" customFormat="1" ht="14.5" thickBot="1" x14ac:dyDescent="0.35">
      <c r="A3" s="491" t="s">
        <v>15</v>
      </c>
      <c r="B3" s="492" t="s">
        <v>53</v>
      </c>
      <c r="C3" s="493"/>
      <c r="D3" s="494">
        <f t="shared" ref="D3:P3" si="0">(D11-D10)*D16</f>
        <v>-764.54076000003101</v>
      </c>
      <c r="E3" s="494">
        <f t="shared" si="0"/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5">
        <f t="shared" si="0"/>
        <v>0</v>
      </c>
    </row>
    <row r="4" spans="1:18" x14ac:dyDescent="0.3">
      <c r="A4" s="902" t="s">
        <v>175</v>
      </c>
      <c r="B4" s="496" t="s">
        <v>12</v>
      </c>
      <c r="C4" s="905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8"/>
      <c r="O4" s="497">
        <v>42</v>
      </c>
      <c r="P4" s="499"/>
    </row>
    <row r="5" spans="1:18" ht="15" customHeight="1" x14ac:dyDescent="0.3">
      <c r="A5" s="903"/>
      <c r="B5" s="500" t="s">
        <v>50</v>
      </c>
      <c r="C5" s="905"/>
      <c r="D5" s="501">
        <v>27150</v>
      </c>
      <c r="E5" s="502">
        <v>868</v>
      </c>
      <c r="F5" s="502">
        <v>1440</v>
      </c>
      <c r="G5" s="502">
        <v>1380</v>
      </c>
      <c r="H5" s="502">
        <v>480</v>
      </c>
      <c r="I5" s="502">
        <v>120</v>
      </c>
      <c r="J5" s="502">
        <v>420</v>
      </c>
      <c r="K5" s="502">
        <v>472</v>
      </c>
      <c r="L5" s="502">
        <v>1320</v>
      </c>
      <c r="M5" s="502">
        <v>1644</v>
      </c>
      <c r="N5" s="502"/>
      <c r="O5" s="502">
        <v>10268</v>
      </c>
      <c r="P5" s="503"/>
    </row>
    <row r="6" spans="1:18" x14ac:dyDescent="0.3">
      <c r="A6" s="903"/>
      <c r="B6" s="500" t="s">
        <v>51</v>
      </c>
      <c r="C6" s="905"/>
      <c r="D6" s="502">
        <f t="shared" ref="D6:N6" si="1">D5+D7-D9</f>
        <v>27150</v>
      </c>
      <c r="E6" s="502">
        <f t="shared" si="1"/>
        <v>868</v>
      </c>
      <c r="F6" s="502">
        <f t="shared" si="1"/>
        <v>1440</v>
      </c>
      <c r="G6" s="502">
        <f t="shared" si="1"/>
        <v>1380</v>
      </c>
      <c r="H6" s="502">
        <f t="shared" si="1"/>
        <v>480</v>
      </c>
      <c r="I6" s="502">
        <f t="shared" si="1"/>
        <v>120</v>
      </c>
      <c r="J6" s="502">
        <f t="shared" si="1"/>
        <v>420</v>
      </c>
      <c r="K6" s="502">
        <f t="shared" si="1"/>
        <v>472</v>
      </c>
      <c r="L6" s="502">
        <f t="shared" si="1"/>
        <v>1320</v>
      </c>
      <c r="M6" s="502">
        <f t="shared" si="1"/>
        <v>1644</v>
      </c>
      <c r="N6" s="502">
        <f t="shared" si="1"/>
        <v>0</v>
      </c>
      <c r="O6" s="502">
        <v>10268</v>
      </c>
      <c r="P6" s="503"/>
    </row>
    <row r="7" spans="1:18" x14ac:dyDescent="0.3">
      <c r="A7" s="903"/>
      <c r="B7" s="504" t="s">
        <v>46</v>
      </c>
      <c r="C7" s="905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3"/>
    </row>
    <row r="8" spans="1:18" x14ac:dyDescent="0.3">
      <c r="A8" s="903"/>
      <c r="B8" s="504" t="s">
        <v>147</v>
      </c>
      <c r="C8" s="905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8" x14ac:dyDescent="0.3">
      <c r="A9" s="903"/>
      <c r="B9" s="504" t="s">
        <v>47</v>
      </c>
      <c r="C9" s="906"/>
      <c r="D9" s="502">
        <f>SUM(F9:M9)</f>
        <v>0</v>
      </c>
      <c r="E9" s="502">
        <v>0</v>
      </c>
      <c r="F9" s="502">
        <v>0</v>
      </c>
      <c r="G9" s="502">
        <v>0</v>
      </c>
      <c r="H9" s="502">
        <v>0</v>
      </c>
      <c r="I9" s="502">
        <v>0</v>
      </c>
      <c r="J9" s="502">
        <v>0</v>
      </c>
      <c r="K9" s="502">
        <v>0</v>
      </c>
      <c r="L9" s="502">
        <v>0</v>
      </c>
      <c r="M9" s="502">
        <v>0</v>
      </c>
      <c r="N9" s="502"/>
      <c r="O9" s="502"/>
      <c r="P9" s="503"/>
      <c r="Q9" s="505"/>
    </row>
    <row r="10" spans="1:18" x14ac:dyDescent="0.3">
      <c r="A10" s="903"/>
      <c r="B10" s="500" t="s">
        <v>44</v>
      </c>
      <c r="C10" s="907" t="s">
        <v>8</v>
      </c>
      <c r="D10" s="506">
        <v>230864.6</v>
      </c>
      <c r="E10" s="502">
        <v>3949.4</v>
      </c>
      <c r="F10" s="502">
        <v>9278.4</v>
      </c>
      <c r="G10" s="502">
        <v>7542</v>
      </c>
      <c r="H10" s="502">
        <v>4286.2</v>
      </c>
      <c r="I10" s="502">
        <v>3894</v>
      </c>
      <c r="J10" s="502">
        <v>7908</v>
      </c>
      <c r="K10" s="502">
        <v>8978</v>
      </c>
      <c r="L10" s="502">
        <v>6864</v>
      </c>
      <c r="M10" s="502">
        <v>7927.2</v>
      </c>
      <c r="N10" s="502"/>
      <c r="O10" s="502">
        <v>79413.55</v>
      </c>
      <c r="P10" s="503"/>
    </row>
    <row r="11" spans="1:18" x14ac:dyDescent="0.3">
      <c r="A11" s="903"/>
      <c r="B11" s="500" t="s">
        <v>52</v>
      </c>
      <c r="C11" s="908"/>
      <c r="D11" s="506">
        <f>D10-D14+D15</f>
        <v>230433.8</v>
      </c>
      <c r="E11" s="502">
        <f>E10+E13-E14</f>
        <v>3943</v>
      </c>
      <c r="F11" s="502">
        <f>F10+F13-F14</f>
        <v>9271.1999999999989</v>
      </c>
      <c r="G11" s="502">
        <f>G10+G13-G14</f>
        <v>7197</v>
      </c>
      <c r="H11" s="502">
        <f>H10+H13-H14</f>
        <v>4215.2</v>
      </c>
      <c r="I11" s="502">
        <f>I10+I13-I14</f>
        <v>3822</v>
      </c>
      <c r="J11" s="502"/>
      <c r="K11" s="502"/>
      <c r="L11" s="502"/>
      <c r="M11" s="502"/>
      <c r="N11" s="502">
        <f>N10+N13-N14</f>
        <v>0</v>
      </c>
      <c r="O11" s="502">
        <v>79413.55</v>
      </c>
      <c r="P11" s="503"/>
      <c r="Q11" s="507"/>
      <c r="R11" s="507"/>
    </row>
    <row r="12" spans="1:18" x14ac:dyDescent="0.3">
      <c r="A12" s="903"/>
      <c r="B12" s="500" t="s">
        <v>148</v>
      </c>
      <c r="C12" s="908"/>
      <c r="D12" s="508"/>
      <c r="E12" s="502"/>
      <c r="F12" s="502"/>
      <c r="G12" s="502"/>
      <c r="H12" s="502"/>
      <c r="I12" s="502"/>
      <c r="J12" s="502">
        <f>J10+J15-J14</f>
        <v>7929.2</v>
      </c>
      <c r="K12" s="502">
        <f>K10+K15-K14</f>
        <v>8990.9</v>
      </c>
      <c r="L12" s="502">
        <f>L10+L15-L14</f>
        <v>6873.3</v>
      </c>
      <c r="M12" s="502">
        <f>M10+M15-M14</f>
        <v>7954.5999999999995</v>
      </c>
      <c r="N12" s="502"/>
      <c r="O12" s="502"/>
      <c r="P12" s="503"/>
    </row>
    <row r="13" spans="1:18" ht="16.5" customHeight="1" x14ac:dyDescent="0.3">
      <c r="A13" s="903"/>
      <c r="B13" s="509" t="s">
        <v>48</v>
      </c>
      <c r="C13" s="908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3"/>
    </row>
    <row r="14" spans="1:18" ht="16.5" customHeight="1" x14ac:dyDescent="0.3">
      <c r="A14" s="904"/>
      <c r="B14" s="509" t="s">
        <v>49</v>
      </c>
      <c r="C14" s="909"/>
      <c r="D14" s="502">
        <f>SUM(E14:M14)</f>
        <v>501.6</v>
      </c>
      <c r="E14" s="502">
        <v>6.4</v>
      </c>
      <c r="F14" s="502">
        <v>7.2</v>
      </c>
      <c r="G14" s="502">
        <v>345</v>
      </c>
      <c r="H14" s="502">
        <v>71</v>
      </c>
      <c r="I14" s="502">
        <v>72</v>
      </c>
      <c r="J14" s="502"/>
      <c r="K14" s="502"/>
      <c r="L14" s="502"/>
      <c r="M14" s="502"/>
      <c r="N14" s="502"/>
      <c r="O14" s="502"/>
      <c r="P14" s="503"/>
      <c r="Q14" s="505"/>
    </row>
    <row r="15" spans="1:18" ht="28.5" customHeight="1" x14ac:dyDescent="0.3">
      <c r="A15" s="510" t="s">
        <v>175</v>
      </c>
      <c r="B15" s="509" t="s">
        <v>149</v>
      </c>
      <c r="C15" s="511"/>
      <c r="D15" s="512">
        <f>SUM(E15:M15)</f>
        <v>70.800000000000011</v>
      </c>
      <c r="E15" s="512"/>
      <c r="F15" s="512"/>
      <c r="G15" s="512"/>
      <c r="H15" s="512"/>
      <c r="I15" s="512"/>
      <c r="J15" s="512">
        <v>21.2</v>
      </c>
      <c r="K15" s="512">
        <v>12.9</v>
      </c>
      <c r="L15" s="512">
        <v>9.3000000000000007</v>
      </c>
      <c r="M15" s="512">
        <v>27.4</v>
      </c>
      <c r="N15" s="512"/>
      <c r="O15" s="512"/>
      <c r="P15" s="513"/>
      <c r="Q15" s="505"/>
    </row>
    <row r="16" spans="1:18" ht="28.5" thickBot="1" x14ac:dyDescent="0.35">
      <c r="A16" s="514" t="s">
        <v>175</v>
      </c>
      <c r="B16" s="515" t="s">
        <v>45</v>
      </c>
      <c r="C16" s="516" t="s">
        <v>9</v>
      </c>
      <c r="D16" s="517">
        <v>1.7746999999999999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>
        <v>3.7896000000000001</v>
      </c>
      <c r="P16" s="518"/>
      <c r="Q16" s="505"/>
      <c r="R16" s="519"/>
    </row>
    <row r="17" spans="1:16" s="490" customFormat="1" ht="28.5" thickBot="1" x14ac:dyDescent="0.35">
      <c r="A17" s="520" t="s">
        <v>16</v>
      </c>
      <c r="B17" s="521" t="s">
        <v>43</v>
      </c>
      <c r="C17" s="522"/>
      <c r="D17" s="523">
        <f>SUM(D19*D27,D25*D33,D20*D28,D21*D29,D22*D30,D23*D31,D24*D32)</f>
        <v>1861.16</v>
      </c>
      <c r="E17" s="523"/>
      <c r="F17" s="523"/>
      <c r="G17" s="523"/>
      <c r="H17" s="523">
        <f>SUM(H19*H27,H20*H28,H21*H29,H22*H30,H23*H31,H24*H32)</f>
        <v>0</v>
      </c>
      <c r="I17" s="523"/>
      <c r="J17" s="523"/>
      <c r="K17" s="523"/>
      <c r="L17" s="523"/>
      <c r="M17" s="523"/>
      <c r="N17" s="523">
        <f>SUM(N19*N27,N20*N28,N21*N29,N22*N30,N23*N31,N24*N32)</f>
        <v>0</v>
      </c>
      <c r="O17" s="523">
        <f>SUM(O19*O27,O20*O28,O21*O29,O22*O30,O23*O31,O24*O32)</f>
        <v>202.27</v>
      </c>
      <c r="P17" s="524">
        <f>SUM(P19*P27,P20*P28,P21*P29,P22*P30,P23*P31,P24*P32)</f>
        <v>0</v>
      </c>
    </row>
    <row r="18" spans="1:16" s="528" customFormat="1" ht="48.75" customHeight="1" x14ac:dyDescent="0.3">
      <c r="A18" s="910" t="s">
        <v>175</v>
      </c>
      <c r="B18" s="525" t="s">
        <v>41</v>
      </c>
      <c r="C18" s="913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7"/>
    </row>
    <row r="19" spans="1:16" s="528" customFormat="1" x14ac:dyDescent="0.3">
      <c r="A19" s="911"/>
      <c r="B19" s="529" t="s">
        <v>0</v>
      </c>
      <c r="C19" s="913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1"/>
    </row>
    <row r="20" spans="1:16" s="528" customFormat="1" x14ac:dyDescent="0.3">
      <c r="A20" s="911"/>
      <c r="B20" s="529" t="s">
        <v>65</v>
      </c>
      <c r="C20" s="913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1"/>
    </row>
    <row r="21" spans="1:16" s="528" customFormat="1" ht="18.75" customHeight="1" x14ac:dyDescent="0.3">
      <c r="A21" s="911"/>
      <c r="B21" s="532" t="s">
        <v>17</v>
      </c>
      <c r="C21" s="913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1"/>
    </row>
    <row r="22" spans="1:16" s="528" customFormat="1" ht="16" x14ac:dyDescent="0.3">
      <c r="A22" s="911"/>
      <c r="B22" s="529" t="s">
        <v>75</v>
      </c>
      <c r="C22" s="913"/>
      <c r="D22" s="530">
        <v>6655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>
        <v>4045.4</v>
      </c>
      <c r="P22" s="531"/>
    </row>
    <row r="23" spans="1:16" s="528" customFormat="1" ht="17.25" customHeight="1" x14ac:dyDescent="0.3">
      <c r="A23" s="911"/>
      <c r="B23" s="532" t="s">
        <v>20</v>
      </c>
      <c r="C23" s="913"/>
      <c r="D23" s="530"/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1"/>
    </row>
    <row r="24" spans="1:16" s="528" customFormat="1" ht="14.5" thickBot="1" x14ac:dyDescent="0.35">
      <c r="A24" s="911"/>
      <c r="B24" s="533" t="s">
        <v>67</v>
      </c>
      <c r="C24" s="914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5"/>
    </row>
    <row r="25" spans="1:16" s="528" customFormat="1" ht="14.5" thickBot="1" x14ac:dyDescent="0.35">
      <c r="A25" s="911"/>
      <c r="B25" s="533" t="s">
        <v>69</v>
      </c>
      <c r="C25" s="536"/>
      <c r="D25" s="537">
        <v>30</v>
      </c>
      <c r="E25" s="537"/>
      <c r="F25" s="537"/>
      <c r="G25" s="537"/>
      <c r="H25" s="537"/>
      <c r="I25" s="537"/>
      <c r="J25" s="537"/>
      <c r="K25" s="537"/>
      <c r="L25" s="537"/>
      <c r="M25" s="537"/>
      <c r="N25" s="537"/>
      <c r="O25" s="537"/>
      <c r="P25" s="538"/>
    </row>
    <row r="26" spans="1:16" s="528" customFormat="1" ht="28" x14ac:dyDescent="0.3">
      <c r="A26" s="911"/>
      <c r="B26" s="539" t="s">
        <v>42</v>
      </c>
      <c r="C26" s="915" t="s">
        <v>33</v>
      </c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  <c r="O26" s="540"/>
      <c r="P26" s="541"/>
    </row>
    <row r="27" spans="1:16" s="528" customFormat="1" x14ac:dyDescent="0.3">
      <c r="A27" s="911"/>
      <c r="B27" s="529" t="s">
        <v>0</v>
      </c>
      <c r="C27" s="913"/>
      <c r="D27" s="530"/>
      <c r="E27" s="530"/>
      <c r="F27" s="530"/>
      <c r="G27" s="530"/>
      <c r="H27" s="530"/>
      <c r="I27" s="530"/>
      <c r="J27" s="530"/>
      <c r="K27" s="530"/>
      <c r="L27" s="530"/>
      <c r="M27" s="530"/>
      <c r="N27" s="530"/>
      <c r="O27" s="530"/>
      <c r="P27" s="531"/>
    </row>
    <row r="28" spans="1:16" s="528" customFormat="1" x14ac:dyDescent="0.3">
      <c r="A28" s="911"/>
      <c r="B28" s="529" t="s">
        <v>13</v>
      </c>
      <c r="C28" s="913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1"/>
    </row>
    <row r="29" spans="1:16" s="528" customFormat="1" ht="15" customHeight="1" x14ac:dyDescent="0.3">
      <c r="A29" s="911"/>
      <c r="B29" s="532" t="s">
        <v>17</v>
      </c>
      <c r="C29" s="913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1"/>
    </row>
    <row r="30" spans="1:16" s="528" customFormat="1" ht="31.5" customHeight="1" x14ac:dyDescent="0.3">
      <c r="A30" s="911"/>
      <c r="B30" s="532" t="s">
        <v>19</v>
      </c>
      <c r="C30" s="913"/>
      <c r="D30" s="530">
        <v>0.05</v>
      </c>
      <c r="E30" s="530"/>
      <c r="F30" s="530"/>
      <c r="G30" s="530"/>
      <c r="H30" s="530"/>
      <c r="I30" s="530"/>
      <c r="J30" s="530"/>
      <c r="K30" s="530"/>
      <c r="L30" s="530"/>
      <c r="M30" s="530"/>
      <c r="N30" s="530"/>
      <c r="O30" s="530">
        <v>0.05</v>
      </c>
      <c r="P30" s="531"/>
    </row>
    <row r="31" spans="1:16" s="528" customFormat="1" ht="33" customHeight="1" x14ac:dyDescent="0.3">
      <c r="A31" s="911"/>
      <c r="B31" s="532" t="s">
        <v>21</v>
      </c>
      <c r="C31" s="913"/>
      <c r="D31" s="530"/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1"/>
    </row>
    <row r="32" spans="1:16" ht="14.5" thickBot="1" x14ac:dyDescent="0.35">
      <c r="A32" s="912"/>
      <c r="B32" s="533" t="s">
        <v>66</v>
      </c>
      <c r="C32" s="914"/>
      <c r="D32" s="534"/>
      <c r="E32" s="534"/>
      <c r="F32" s="534"/>
      <c r="G32" s="534"/>
      <c r="H32" s="534"/>
      <c r="I32" s="534"/>
      <c r="J32" s="534"/>
      <c r="K32" s="534"/>
      <c r="L32" s="534"/>
      <c r="M32" s="534"/>
      <c r="N32" s="534"/>
      <c r="O32" s="534"/>
      <c r="P32" s="535"/>
    </row>
    <row r="33" spans="1:19" ht="14.5" thickBot="1" x14ac:dyDescent="0.35">
      <c r="A33" s="542"/>
      <c r="B33" s="533" t="s">
        <v>76</v>
      </c>
      <c r="C33" s="536"/>
      <c r="D33" s="537">
        <v>50.947000000000003</v>
      </c>
      <c r="E33" s="537"/>
      <c r="F33" s="537"/>
      <c r="G33" s="537"/>
      <c r="H33" s="537"/>
      <c r="I33" s="537"/>
      <c r="J33" s="537"/>
      <c r="K33" s="537"/>
      <c r="L33" s="537"/>
      <c r="M33" s="537"/>
      <c r="N33" s="537"/>
      <c r="O33" s="537"/>
      <c r="P33" s="538"/>
    </row>
    <row r="34" spans="1:19" s="490" customFormat="1" x14ac:dyDescent="0.3">
      <c r="A34" s="543" t="s">
        <v>34</v>
      </c>
      <c r="B34" s="544" t="s">
        <v>55</v>
      </c>
      <c r="C34" s="545"/>
      <c r="D34" s="546">
        <f>((D37/D38)-(D35/D36))*D36</f>
        <v>22813.374033570635</v>
      </c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>
        <f>((O37/O38)-(O35/O36))*O36</f>
        <v>14464.588850319933</v>
      </c>
      <c r="P34" s="547"/>
    </row>
    <row r="35" spans="1:19" ht="56" x14ac:dyDescent="0.3">
      <c r="A35" s="898" t="s">
        <v>175</v>
      </c>
      <c r="B35" s="548" t="s">
        <v>38</v>
      </c>
      <c r="C35" s="549" t="s">
        <v>37</v>
      </c>
      <c r="D35" s="550">
        <v>83428.600000000006</v>
      </c>
      <c r="E35" s="551"/>
      <c r="F35" s="551"/>
      <c r="G35" s="552"/>
      <c r="H35" s="552"/>
      <c r="I35" s="552"/>
      <c r="J35" s="552"/>
      <c r="K35" s="552"/>
      <c r="L35" s="552"/>
      <c r="M35" s="552"/>
      <c r="N35" s="553"/>
      <c r="O35" s="550">
        <v>59584.38</v>
      </c>
      <c r="P35" s="554"/>
      <c r="Q35" s="507"/>
      <c r="S35" s="507"/>
    </row>
    <row r="36" spans="1:19" x14ac:dyDescent="0.3">
      <c r="A36" s="899"/>
      <c r="B36" s="548" t="s">
        <v>54</v>
      </c>
      <c r="C36" s="549" t="s">
        <v>8</v>
      </c>
      <c r="D36" s="550">
        <v>230433.8</v>
      </c>
      <c r="E36" s="550"/>
      <c r="F36" s="550"/>
      <c r="G36" s="555"/>
      <c r="H36" s="555"/>
      <c r="I36" s="555"/>
      <c r="J36" s="555"/>
      <c r="K36" s="555"/>
      <c r="L36" s="555"/>
      <c r="M36" s="555"/>
      <c r="N36" s="556"/>
      <c r="O36" s="550">
        <v>79413.55</v>
      </c>
      <c r="P36" s="554"/>
      <c r="Q36" s="507"/>
      <c r="S36" s="507"/>
    </row>
    <row r="37" spans="1:19" ht="56" x14ac:dyDescent="0.3">
      <c r="A37" s="898" t="s">
        <v>176</v>
      </c>
      <c r="B37" s="548" t="s">
        <v>39</v>
      </c>
      <c r="C37" s="549" t="s">
        <v>37</v>
      </c>
      <c r="D37" s="550">
        <v>105280.45</v>
      </c>
      <c r="E37" s="550"/>
      <c r="F37" s="550"/>
      <c r="G37" s="555"/>
      <c r="H37" s="555"/>
      <c r="I37" s="555"/>
      <c r="J37" s="555"/>
      <c r="K37" s="555"/>
      <c r="L37" s="555"/>
      <c r="M37" s="555"/>
      <c r="N37" s="556"/>
      <c r="O37" s="550">
        <v>69655.070000000007</v>
      </c>
      <c r="P37" s="554"/>
      <c r="Q37" s="507"/>
      <c r="S37" s="507"/>
    </row>
    <row r="38" spans="1:19" ht="14.5" thickBot="1" x14ac:dyDescent="0.35">
      <c r="A38" s="899"/>
      <c r="B38" s="557" t="s">
        <v>40</v>
      </c>
      <c r="C38" s="558" t="s">
        <v>8</v>
      </c>
      <c r="D38" s="559">
        <v>228348.3</v>
      </c>
      <c r="E38" s="559"/>
      <c r="F38" s="559"/>
      <c r="G38" s="560"/>
      <c r="H38" s="560"/>
      <c r="I38" s="560"/>
      <c r="J38" s="560"/>
      <c r="K38" s="560"/>
      <c r="L38" s="560"/>
      <c r="M38" s="560"/>
      <c r="N38" s="561"/>
      <c r="O38" s="559">
        <v>74701.328999999998</v>
      </c>
      <c r="P38" s="562"/>
      <c r="Q38" s="507"/>
      <c r="S38" s="507"/>
    </row>
    <row r="40" spans="1:19" ht="14.5" thickBot="1" x14ac:dyDescent="0.35">
      <c r="A40" s="485" t="s">
        <v>177</v>
      </c>
      <c r="B40" s="563"/>
      <c r="C40" s="564"/>
      <c r="D40" s="564"/>
      <c r="E40" s="564"/>
      <c r="F40" s="564"/>
      <c r="G40" s="564"/>
      <c r="H40" s="564"/>
      <c r="I40" s="564"/>
      <c r="J40" s="564"/>
      <c r="K40" s="564"/>
      <c r="L40" s="564"/>
      <c r="M40" s="564"/>
      <c r="N40" s="564"/>
      <c r="O40" s="564"/>
      <c r="P40" s="564"/>
    </row>
    <row r="41" spans="1:19" ht="14.5" thickTop="1" x14ac:dyDescent="0.3">
      <c r="A41" s="485" t="s">
        <v>178</v>
      </c>
    </row>
    <row r="44" spans="1:19" ht="33" customHeight="1" x14ac:dyDescent="0.3">
      <c r="A44" s="895"/>
      <c r="B44" s="895"/>
      <c r="C44" s="895"/>
      <c r="D44" s="895"/>
      <c r="E44" s="895"/>
      <c r="F44" s="895"/>
      <c r="G44" s="895"/>
      <c r="H44" s="895"/>
      <c r="I44" s="895"/>
      <c r="J44" s="895"/>
      <c r="K44" s="895"/>
      <c r="L44" s="895"/>
      <c r="M44" s="895"/>
      <c r="N44" s="895"/>
      <c r="O44" s="895"/>
      <c r="P44" s="895"/>
    </row>
    <row r="45" spans="1:19" x14ac:dyDescent="0.3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</row>
    <row r="46" spans="1:19" ht="28.5" customHeight="1" x14ac:dyDescent="0.3">
      <c r="A46" s="900"/>
      <c r="B46" s="900"/>
      <c r="C46" s="900"/>
      <c r="D46" s="900"/>
      <c r="E46" s="900"/>
      <c r="F46" s="900"/>
      <c r="G46" s="900"/>
      <c r="H46" s="900"/>
      <c r="I46" s="900"/>
      <c r="J46" s="900"/>
      <c r="K46" s="900"/>
      <c r="L46" s="900"/>
      <c r="M46" s="900"/>
      <c r="N46" s="900"/>
      <c r="O46" s="900"/>
      <c r="P46" s="900"/>
    </row>
    <row r="47" spans="1:19" ht="33" customHeight="1" x14ac:dyDescent="0.3">
      <c r="A47" s="895"/>
      <c r="B47" s="895"/>
      <c r="C47" s="895"/>
      <c r="D47" s="895"/>
      <c r="E47" s="895"/>
      <c r="F47" s="895"/>
      <c r="G47" s="895"/>
      <c r="H47" s="895"/>
      <c r="I47" s="895"/>
      <c r="J47" s="895"/>
      <c r="K47" s="895"/>
      <c r="L47" s="895"/>
      <c r="M47" s="895"/>
      <c r="N47" s="895"/>
      <c r="O47" s="895"/>
      <c r="P47" s="895"/>
    </row>
    <row r="48" spans="1:19" ht="48.75" customHeight="1" x14ac:dyDescent="0.3">
      <c r="A48" s="895"/>
      <c r="B48" s="895"/>
      <c r="C48" s="895"/>
      <c r="D48" s="895"/>
      <c r="E48" s="895"/>
      <c r="F48" s="895"/>
      <c r="G48" s="895"/>
      <c r="H48" s="895"/>
      <c r="I48" s="895"/>
      <c r="J48" s="895"/>
      <c r="K48" s="895"/>
      <c r="L48" s="895"/>
      <c r="M48" s="895"/>
      <c r="N48" s="895"/>
      <c r="O48" s="895"/>
      <c r="P48" s="895"/>
    </row>
    <row r="49" spans="1:16" x14ac:dyDescent="0.3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</row>
    <row r="50" spans="1:16" x14ac:dyDescent="0.3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</row>
    <row r="51" spans="1:16" ht="30" customHeight="1" x14ac:dyDescent="0.3">
      <c r="A51" s="895"/>
      <c r="B51" s="895"/>
      <c r="C51" s="895"/>
      <c r="D51" s="895"/>
      <c r="E51" s="895"/>
      <c r="F51" s="895"/>
      <c r="G51" s="895"/>
      <c r="H51" s="895"/>
      <c r="I51" s="895"/>
      <c r="J51" s="895"/>
      <c r="K51" s="895"/>
      <c r="L51" s="895"/>
      <c r="M51" s="895"/>
      <c r="N51" s="895"/>
      <c r="O51" s="895"/>
      <c r="P51" s="895"/>
    </row>
    <row r="52" spans="1:16" ht="30" customHeight="1" x14ac:dyDescent="0.3">
      <c r="A52" s="897"/>
      <c r="B52" s="897"/>
      <c r="C52" s="897"/>
      <c r="D52" s="897"/>
      <c r="E52" s="897"/>
      <c r="F52" s="897"/>
      <c r="G52" s="897"/>
      <c r="H52" s="897"/>
      <c r="I52" s="897"/>
      <c r="J52" s="897"/>
      <c r="K52" s="897"/>
      <c r="L52" s="897"/>
      <c r="M52" s="897"/>
      <c r="N52" s="897"/>
      <c r="O52" s="897"/>
      <c r="P52" s="897"/>
    </row>
    <row r="53" spans="1:16" ht="33" customHeight="1" x14ac:dyDescent="0.3">
      <c r="A53" s="895"/>
      <c r="B53" s="895"/>
      <c r="C53" s="895"/>
      <c r="D53" s="895"/>
      <c r="E53" s="895"/>
      <c r="F53" s="895"/>
      <c r="G53" s="895"/>
      <c r="H53" s="895"/>
      <c r="I53" s="895"/>
      <c r="J53" s="895"/>
      <c r="K53" s="895"/>
      <c r="L53" s="895"/>
      <c r="M53" s="895"/>
      <c r="N53" s="895"/>
      <c r="O53" s="895"/>
      <c r="P53" s="895"/>
    </row>
    <row r="54" spans="1:16" ht="34.5" customHeight="1" x14ac:dyDescent="0.3">
      <c r="A54" s="895"/>
      <c r="B54" s="895"/>
      <c r="C54" s="895"/>
      <c r="D54" s="895"/>
      <c r="E54" s="895"/>
      <c r="F54" s="895"/>
      <c r="G54" s="895"/>
      <c r="H54" s="895"/>
      <c r="I54" s="895"/>
      <c r="J54" s="895"/>
      <c r="K54" s="895"/>
      <c r="L54" s="895"/>
      <c r="M54" s="895"/>
      <c r="N54" s="895"/>
      <c r="O54" s="895"/>
      <c r="P54" s="895"/>
    </row>
    <row r="55" spans="1:16" ht="63" customHeight="1" x14ac:dyDescent="0.3">
      <c r="A55" s="895"/>
      <c r="B55" s="895"/>
      <c r="C55" s="895"/>
      <c r="D55" s="895"/>
      <c r="E55" s="895"/>
      <c r="F55" s="895"/>
      <c r="G55" s="895"/>
      <c r="H55" s="895"/>
      <c r="I55" s="895"/>
      <c r="J55" s="895"/>
      <c r="K55" s="895"/>
      <c r="L55" s="895"/>
      <c r="M55" s="895"/>
      <c r="N55" s="895"/>
      <c r="O55" s="895"/>
      <c r="P55" s="895"/>
    </row>
    <row r="56" spans="1:16" ht="30.75" customHeight="1" x14ac:dyDescent="0.3">
      <c r="A56" s="895"/>
      <c r="B56" s="895"/>
      <c r="C56" s="895"/>
      <c r="D56" s="895"/>
      <c r="E56" s="895"/>
      <c r="F56" s="895"/>
      <c r="G56" s="895"/>
      <c r="H56" s="895"/>
      <c r="I56" s="895"/>
      <c r="J56" s="895"/>
      <c r="K56" s="895"/>
      <c r="L56" s="895"/>
      <c r="M56" s="895"/>
      <c r="N56" s="895"/>
      <c r="O56" s="895"/>
      <c r="P56" s="895"/>
    </row>
    <row r="57" spans="1:16" ht="43.5" customHeight="1" x14ac:dyDescent="0.3">
      <c r="A57" s="896"/>
      <c r="B57" s="896"/>
      <c r="C57" s="896"/>
      <c r="D57" s="896"/>
      <c r="E57" s="896"/>
      <c r="F57" s="896"/>
      <c r="G57" s="896"/>
      <c r="H57" s="896"/>
      <c r="I57" s="896"/>
      <c r="J57" s="896"/>
      <c r="K57" s="896"/>
      <c r="L57" s="896"/>
      <c r="M57" s="896"/>
      <c r="N57" s="896"/>
      <c r="O57" s="896"/>
      <c r="P57" s="896"/>
    </row>
    <row r="58" spans="1:16" ht="30" customHeight="1" x14ac:dyDescent="0.3">
      <c r="A58" s="895"/>
      <c r="B58" s="895"/>
      <c r="C58" s="895"/>
      <c r="D58" s="895"/>
      <c r="E58" s="895"/>
      <c r="F58" s="895"/>
      <c r="G58" s="895"/>
      <c r="H58" s="895"/>
      <c r="I58" s="895"/>
      <c r="J58" s="895"/>
      <c r="K58" s="895"/>
      <c r="L58" s="895"/>
      <c r="M58" s="895"/>
      <c r="N58" s="895"/>
      <c r="O58" s="895"/>
      <c r="P58" s="895"/>
    </row>
    <row r="59" spans="1:16" ht="45" customHeight="1" x14ac:dyDescent="0.3">
      <c r="A59" s="895"/>
      <c r="B59" s="895"/>
      <c r="C59" s="895"/>
      <c r="D59" s="895"/>
      <c r="E59" s="895"/>
      <c r="F59" s="895"/>
      <c r="G59" s="895"/>
      <c r="H59" s="895"/>
      <c r="I59" s="895"/>
      <c r="J59" s="895"/>
      <c r="K59" s="895"/>
      <c r="L59" s="895"/>
      <c r="M59" s="895"/>
      <c r="N59" s="895"/>
      <c r="O59" s="895"/>
      <c r="P59" s="895"/>
    </row>
    <row r="60" spans="1:16" ht="16.5" customHeight="1" x14ac:dyDescent="0.3">
      <c r="A60" s="566"/>
      <c r="B60" s="566"/>
      <c r="C60" s="566"/>
      <c r="D60" s="566"/>
      <c r="E60" s="566"/>
      <c r="F60" s="566"/>
      <c r="G60" s="566"/>
      <c r="H60" s="566"/>
      <c r="I60" s="566"/>
      <c r="J60" s="566"/>
      <c r="K60" s="566"/>
      <c r="L60" s="566"/>
      <c r="M60" s="566"/>
      <c r="N60" s="566"/>
      <c r="O60" s="566"/>
      <c r="P60" s="566"/>
    </row>
    <row r="61" spans="1:16" x14ac:dyDescent="0.3">
      <c r="A61" s="528"/>
      <c r="B61" s="528"/>
      <c r="C61" s="528"/>
      <c r="D61" s="528"/>
      <c r="E61" s="528"/>
      <c r="F61" s="528"/>
      <c r="G61" s="528"/>
      <c r="H61" s="528"/>
      <c r="I61" s="528"/>
      <c r="J61" s="528"/>
      <c r="K61" s="528"/>
      <c r="L61" s="528"/>
      <c r="M61" s="528"/>
      <c r="N61" s="528"/>
      <c r="O61" s="528"/>
      <c r="P61" s="528"/>
    </row>
    <row r="62" spans="1:16" x14ac:dyDescent="0.3">
      <c r="A62" s="528"/>
      <c r="B62" s="528"/>
      <c r="C62" s="528"/>
      <c r="D62" s="528"/>
      <c r="E62" s="528"/>
      <c r="F62" s="528"/>
      <c r="G62" s="528"/>
      <c r="H62" s="528"/>
      <c r="I62" s="528"/>
      <c r="J62" s="528"/>
      <c r="K62" s="528"/>
      <c r="L62" s="528"/>
      <c r="M62" s="528"/>
      <c r="N62" s="528"/>
      <c r="O62" s="528"/>
      <c r="P62" s="528"/>
    </row>
  </sheetData>
  <mergeCells count="23">
    <mergeCell ref="A48:P48"/>
    <mergeCell ref="A1:P1"/>
    <mergeCell ref="A4:A14"/>
    <mergeCell ref="C4:C9"/>
    <mergeCell ref="C10:C14"/>
    <mergeCell ref="A18:A32"/>
    <mergeCell ref="C18:C24"/>
    <mergeCell ref="C26:C32"/>
    <mergeCell ref="A35:A36"/>
    <mergeCell ref="A37:A38"/>
    <mergeCell ref="A44:P44"/>
    <mergeCell ref="A46:P46"/>
    <mergeCell ref="A47:P47"/>
    <mergeCell ref="A56:P56"/>
    <mergeCell ref="A57:P57"/>
    <mergeCell ref="A58:P58"/>
    <mergeCell ref="A59:P59"/>
    <mergeCell ref="A51:P51"/>
    <mergeCell ref="A52:B52"/>
    <mergeCell ref="C52:P52"/>
    <mergeCell ref="A53:P53"/>
    <mergeCell ref="A54:P54"/>
    <mergeCell ref="A55:P55"/>
  </mergeCells>
  <pageMargins left="0.7" right="0.7" top="0.75" bottom="0.75" header="0.3" footer="0.3"/>
  <pageSetup paperSize="9" fitToWidth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34AA-CB19-49FB-BE2B-2A8A6CC84546}">
  <sheetPr>
    <tabColor theme="4" tint="0.59999389629810485"/>
  </sheetPr>
  <dimension ref="A1:AR67"/>
  <sheetViews>
    <sheetView zoomScale="90" zoomScaleNormal="90" zoomScaleSheetLayoutView="96" workbookViewId="0">
      <selection activeCell="J24" sqref="J24"/>
    </sheetView>
  </sheetViews>
  <sheetFormatPr defaultColWidth="9.1796875" defaultRowHeight="14" x14ac:dyDescent="0.3"/>
  <cols>
    <col min="1" max="1" width="12.54296875" style="485" customWidth="1"/>
    <col min="2" max="2" width="46.1796875" style="485" customWidth="1"/>
    <col min="3" max="3" width="11.453125" style="485" customWidth="1"/>
    <col min="4" max="4" width="16.1796875" style="485" customWidth="1"/>
    <col min="5" max="5" width="16.1796875" style="485" hidden="1" customWidth="1"/>
    <col min="6" max="8" width="14.26953125" style="485" hidden="1" customWidth="1"/>
    <col min="9" max="38" width="14.453125" style="485" hidden="1" customWidth="1"/>
    <col min="39" max="39" width="14.453125" style="485" customWidth="1"/>
    <col min="40" max="40" width="13" style="485" hidden="1" customWidth="1"/>
    <col min="41" max="41" width="9.453125" style="485" bestFit="1" customWidth="1"/>
    <col min="42" max="16384" width="9.1796875" style="485"/>
  </cols>
  <sheetData>
    <row r="1" spans="1:44" ht="53.25" customHeight="1" x14ac:dyDescent="0.35">
      <c r="A1" s="901" t="s">
        <v>179</v>
      </c>
      <c r="B1" s="901"/>
      <c r="C1" s="901"/>
      <c r="D1" s="901"/>
      <c r="E1" s="901"/>
      <c r="F1" s="901"/>
      <c r="G1" s="901"/>
      <c r="H1" s="901"/>
      <c r="I1" s="901"/>
      <c r="J1" s="901"/>
      <c r="K1" s="901"/>
      <c r="L1" s="901"/>
      <c r="M1" s="901"/>
      <c r="N1" s="901"/>
      <c r="O1" s="901"/>
      <c r="P1" s="901"/>
      <c r="Q1" s="901"/>
      <c r="R1" s="901"/>
      <c r="S1" s="901"/>
      <c r="T1" s="901"/>
      <c r="U1" s="901"/>
      <c r="V1" s="901"/>
      <c r="W1" s="901"/>
      <c r="X1" s="901"/>
      <c r="Y1" s="901"/>
      <c r="Z1" s="901"/>
      <c r="AA1" s="901"/>
      <c r="AB1" s="901"/>
      <c r="AC1" s="901"/>
      <c r="AD1" s="901"/>
      <c r="AE1" s="901"/>
      <c r="AF1" s="901"/>
      <c r="AG1" s="901"/>
      <c r="AH1" s="901"/>
      <c r="AI1" s="901"/>
      <c r="AJ1" s="901"/>
      <c r="AK1" s="901"/>
      <c r="AL1" s="901"/>
      <c r="AM1" s="901"/>
      <c r="AN1" s="901"/>
    </row>
    <row r="2" spans="1:44" s="490" customFormat="1" ht="140.5" thickBot="1" x14ac:dyDescent="0.35">
      <c r="A2" s="486" t="s">
        <v>4</v>
      </c>
      <c r="B2" s="487"/>
      <c r="C2" s="488" t="s">
        <v>5</v>
      </c>
      <c r="D2" s="488" t="s">
        <v>1</v>
      </c>
      <c r="E2" s="489" t="s">
        <v>180</v>
      </c>
      <c r="F2" s="489" t="s">
        <v>181</v>
      </c>
      <c r="G2" s="489" t="s">
        <v>182</v>
      </c>
      <c r="H2" s="489" t="s">
        <v>183</v>
      </c>
      <c r="I2" s="489" t="s">
        <v>184</v>
      </c>
      <c r="J2" s="489" t="s">
        <v>185</v>
      </c>
      <c r="K2" s="489" t="s">
        <v>186</v>
      </c>
      <c r="L2" s="489" t="s">
        <v>187</v>
      </c>
      <c r="M2" s="489" t="s">
        <v>188</v>
      </c>
      <c r="N2" s="489" t="s">
        <v>189</v>
      </c>
      <c r="O2" s="489" t="s">
        <v>190</v>
      </c>
      <c r="P2" s="567" t="s">
        <v>191</v>
      </c>
      <c r="Q2" s="489" t="s">
        <v>192</v>
      </c>
      <c r="R2" s="489" t="s">
        <v>193</v>
      </c>
      <c r="S2" s="489" t="s">
        <v>194</v>
      </c>
      <c r="T2" s="489" t="s">
        <v>195</v>
      </c>
      <c r="U2" s="489" t="s">
        <v>196</v>
      </c>
      <c r="V2" s="489" t="s">
        <v>197</v>
      </c>
      <c r="W2" s="489" t="s">
        <v>198</v>
      </c>
      <c r="X2" s="489" t="s">
        <v>199</v>
      </c>
      <c r="Y2" s="489" t="s">
        <v>200</v>
      </c>
      <c r="Z2" s="489" t="s">
        <v>201</v>
      </c>
      <c r="AA2" s="489" t="s">
        <v>202</v>
      </c>
      <c r="AB2" s="489" t="s">
        <v>203</v>
      </c>
      <c r="AC2" s="489" t="s">
        <v>204</v>
      </c>
      <c r="AD2" s="489" t="s">
        <v>205</v>
      </c>
      <c r="AE2" s="489" t="s">
        <v>206</v>
      </c>
      <c r="AF2" s="489" t="s">
        <v>207</v>
      </c>
      <c r="AG2" s="489" t="s">
        <v>208</v>
      </c>
      <c r="AH2" s="489" t="s">
        <v>209</v>
      </c>
      <c r="AI2" s="489" t="s">
        <v>210</v>
      </c>
      <c r="AJ2" s="489" t="s">
        <v>211</v>
      </c>
      <c r="AK2" s="489" t="s">
        <v>212</v>
      </c>
      <c r="AL2" s="489" t="s">
        <v>10</v>
      </c>
      <c r="AM2" s="488" t="s">
        <v>2</v>
      </c>
      <c r="AN2" s="488" t="s">
        <v>3</v>
      </c>
    </row>
    <row r="3" spans="1:44" s="490" customFormat="1" ht="14.5" thickBot="1" x14ac:dyDescent="0.35">
      <c r="A3" s="491" t="s">
        <v>15</v>
      </c>
      <c r="B3" s="492" t="s">
        <v>53</v>
      </c>
      <c r="C3" s="493"/>
      <c r="D3" s="494">
        <f>(D11-D10)*D16</f>
        <v>-19837.667199999989</v>
      </c>
      <c r="E3" s="494">
        <f t="shared" ref="E3:AN3" si="0">(E11-E10)*E16</f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4">
        <f t="shared" si="0"/>
        <v>0</v>
      </c>
      <c r="Q3" s="494">
        <f t="shared" si="0"/>
        <v>0</v>
      </c>
      <c r="R3" s="494">
        <f t="shared" si="0"/>
        <v>0</v>
      </c>
      <c r="S3" s="494">
        <f t="shared" si="0"/>
        <v>0</v>
      </c>
      <c r="T3" s="494">
        <f t="shared" si="0"/>
        <v>0</v>
      </c>
      <c r="U3" s="494">
        <f t="shared" si="0"/>
        <v>0</v>
      </c>
      <c r="V3" s="494">
        <f t="shared" si="0"/>
        <v>0</v>
      </c>
      <c r="W3" s="494">
        <f t="shared" si="0"/>
        <v>0</v>
      </c>
      <c r="X3" s="494">
        <f t="shared" si="0"/>
        <v>0</v>
      </c>
      <c r="Y3" s="494">
        <f t="shared" si="0"/>
        <v>0</v>
      </c>
      <c r="Z3" s="494">
        <f t="shared" si="0"/>
        <v>0</v>
      </c>
      <c r="AA3" s="494">
        <f t="shared" si="0"/>
        <v>0</v>
      </c>
      <c r="AB3" s="494">
        <f t="shared" si="0"/>
        <v>0</v>
      </c>
      <c r="AC3" s="494">
        <f t="shared" si="0"/>
        <v>0</v>
      </c>
      <c r="AD3" s="494">
        <f t="shared" si="0"/>
        <v>0</v>
      </c>
      <c r="AE3" s="494">
        <f t="shared" si="0"/>
        <v>0</v>
      </c>
      <c r="AF3" s="494">
        <f t="shared" si="0"/>
        <v>0</v>
      </c>
      <c r="AG3" s="494">
        <f t="shared" si="0"/>
        <v>0</v>
      </c>
      <c r="AH3" s="494">
        <v>3</v>
      </c>
      <c r="AI3" s="494">
        <f t="shared" si="0"/>
        <v>0</v>
      </c>
      <c r="AJ3" s="494">
        <f t="shared" si="0"/>
        <v>0</v>
      </c>
      <c r="AK3" s="494">
        <f t="shared" si="0"/>
        <v>0</v>
      </c>
      <c r="AL3" s="494">
        <f t="shared" si="0"/>
        <v>0</v>
      </c>
      <c r="AM3" s="494">
        <f t="shared" si="0"/>
        <v>-2664.9439650000045</v>
      </c>
      <c r="AN3" s="495">
        <f t="shared" si="0"/>
        <v>0</v>
      </c>
    </row>
    <row r="4" spans="1:44" x14ac:dyDescent="0.3">
      <c r="A4" s="902" t="s">
        <v>213</v>
      </c>
      <c r="B4" s="496" t="s">
        <v>12</v>
      </c>
      <c r="C4" s="905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7">
        <v>58</v>
      </c>
      <c r="O4" s="497">
        <v>58</v>
      </c>
      <c r="P4" s="497">
        <v>58</v>
      </c>
      <c r="Q4" s="497">
        <v>58</v>
      </c>
      <c r="R4" s="497">
        <v>58</v>
      </c>
      <c r="S4" s="497">
        <v>58</v>
      </c>
      <c r="T4" s="497">
        <v>58</v>
      </c>
      <c r="U4" s="497">
        <v>58</v>
      </c>
      <c r="V4" s="497">
        <v>58</v>
      </c>
      <c r="W4" s="497">
        <v>58</v>
      </c>
      <c r="X4" s="497">
        <v>58</v>
      </c>
      <c r="Y4" s="497">
        <v>58</v>
      </c>
      <c r="Z4" s="497">
        <v>58</v>
      </c>
      <c r="AA4" s="497">
        <v>58</v>
      </c>
      <c r="AB4" s="497">
        <v>58</v>
      </c>
      <c r="AC4" s="497">
        <v>58</v>
      </c>
      <c r="AD4" s="497">
        <v>58</v>
      </c>
      <c r="AE4" s="497">
        <v>58</v>
      </c>
      <c r="AF4" s="497">
        <v>58</v>
      </c>
      <c r="AG4" s="497">
        <v>58</v>
      </c>
      <c r="AH4" s="497">
        <v>58</v>
      </c>
      <c r="AI4" s="497">
        <v>58</v>
      </c>
      <c r="AJ4" s="497">
        <v>58</v>
      </c>
      <c r="AK4" s="497">
        <v>58</v>
      </c>
      <c r="AL4" s="498"/>
      <c r="AM4" s="497">
        <v>42</v>
      </c>
      <c r="AN4" s="499"/>
    </row>
    <row r="5" spans="1:44" ht="15" customHeight="1" x14ac:dyDescent="0.3">
      <c r="A5" s="903"/>
      <c r="B5" s="500" t="s">
        <v>50</v>
      </c>
      <c r="C5" s="905"/>
      <c r="D5" s="501">
        <v>27827</v>
      </c>
      <c r="E5" s="502">
        <v>162</v>
      </c>
      <c r="F5" s="502">
        <v>1</v>
      </c>
      <c r="G5" s="502">
        <v>290</v>
      </c>
      <c r="H5" s="502">
        <v>140</v>
      </c>
      <c r="I5" s="502">
        <v>96</v>
      </c>
      <c r="J5" s="502">
        <v>432</v>
      </c>
      <c r="K5" s="502">
        <v>1426</v>
      </c>
      <c r="L5" s="502">
        <v>30</v>
      </c>
      <c r="M5" s="502">
        <v>26</v>
      </c>
      <c r="N5" s="502">
        <v>586</v>
      </c>
      <c r="O5" s="502">
        <v>1436</v>
      </c>
      <c r="P5" s="502">
        <v>290</v>
      </c>
      <c r="Q5" s="502">
        <v>56</v>
      </c>
      <c r="R5" s="502">
        <v>396</v>
      </c>
      <c r="S5" s="502">
        <v>496</v>
      </c>
      <c r="T5" s="502">
        <v>496</v>
      </c>
      <c r="U5" s="502">
        <v>2048</v>
      </c>
      <c r="V5" s="502">
        <v>4158</v>
      </c>
      <c r="W5" s="502">
        <v>129</v>
      </c>
      <c r="X5" s="502">
        <v>124</v>
      </c>
      <c r="Y5" s="502">
        <v>112</v>
      </c>
      <c r="Z5" s="502">
        <v>112</v>
      </c>
      <c r="AA5" s="502">
        <v>120</v>
      </c>
      <c r="AB5" s="502">
        <v>16</v>
      </c>
      <c r="AC5" s="502">
        <v>4</v>
      </c>
      <c r="AD5" s="502">
        <v>14</v>
      </c>
      <c r="AE5" s="502">
        <v>11</v>
      </c>
      <c r="AF5" s="502">
        <v>20</v>
      </c>
      <c r="AG5" s="502">
        <v>32</v>
      </c>
      <c r="AH5" s="502">
        <v>58</v>
      </c>
      <c r="AI5" s="502">
        <v>6</v>
      </c>
      <c r="AJ5" s="502">
        <v>28</v>
      </c>
      <c r="AK5" s="502">
        <v>90</v>
      </c>
      <c r="AL5" s="502"/>
      <c r="AM5" s="502">
        <v>10586</v>
      </c>
      <c r="AN5" s="503"/>
    </row>
    <row r="6" spans="1:44" x14ac:dyDescent="0.3">
      <c r="A6" s="903"/>
      <c r="B6" s="500" t="s">
        <v>51</v>
      </c>
      <c r="C6" s="905"/>
      <c r="D6" s="502">
        <v>26367</v>
      </c>
      <c r="E6" s="502">
        <f>E5+E7-E9</f>
        <v>-858993458938</v>
      </c>
      <c r="F6" s="502">
        <f>F5+F7-F9</f>
        <v>-429496729599</v>
      </c>
      <c r="G6" s="502">
        <f>G5+G7-G9</f>
        <v>-214748364510</v>
      </c>
      <c r="H6" s="502">
        <f>H5+H7-H9</f>
        <v>-107374182260</v>
      </c>
      <c r="I6" s="502">
        <f t="shared" ref="I6:M6" si="1">I5+I7-I9</f>
        <v>-53687091104</v>
      </c>
      <c r="J6" s="502">
        <f>J5+J7-J9</f>
        <v>-26843545168</v>
      </c>
      <c r="K6" s="502">
        <f>K5+K7-K9</f>
        <v>-13421771374</v>
      </c>
      <c r="L6" s="502">
        <f t="shared" si="1"/>
        <v>-6710886370</v>
      </c>
      <c r="M6" s="502">
        <f t="shared" si="1"/>
        <v>-3355443174</v>
      </c>
      <c r="N6" s="502">
        <f>N5+N7-N9</f>
        <v>-1677721014</v>
      </c>
      <c r="O6" s="502">
        <f>O5+O7-O9</f>
        <v>-838859364</v>
      </c>
      <c r="P6" s="502">
        <f t="shared" ref="P6:Q6" si="2">P5+P7-P9</f>
        <v>-419430110</v>
      </c>
      <c r="Q6" s="502">
        <f t="shared" si="2"/>
        <v>-209715144</v>
      </c>
      <c r="R6" s="502">
        <f>R5+R7-R9</f>
        <v>-104857204</v>
      </c>
      <c r="S6" s="502">
        <f t="shared" ref="S6:AI6" si="3">S5+S7-S9</f>
        <v>-52428304</v>
      </c>
      <c r="T6" s="502">
        <f t="shared" si="3"/>
        <v>-26213904</v>
      </c>
      <c r="U6" s="502">
        <f t="shared" si="3"/>
        <v>-13105152</v>
      </c>
      <c r="V6" s="502">
        <f t="shared" si="3"/>
        <v>-6549442</v>
      </c>
      <c r="W6" s="502">
        <f>W5+W7-W9</f>
        <v>-3276671</v>
      </c>
      <c r="X6" s="502">
        <f t="shared" si="3"/>
        <v>-1638276</v>
      </c>
      <c r="Y6" s="502">
        <f t="shared" si="3"/>
        <v>-819088</v>
      </c>
      <c r="Z6" s="502">
        <f t="shared" si="3"/>
        <v>-409488</v>
      </c>
      <c r="AA6" s="502">
        <f t="shared" si="3"/>
        <v>-204680</v>
      </c>
      <c r="AB6" s="502">
        <f t="shared" si="3"/>
        <v>-102384</v>
      </c>
      <c r="AC6" s="502">
        <f t="shared" si="3"/>
        <v>-51196</v>
      </c>
      <c r="AD6" s="502">
        <f t="shared" si="3"/>
        <v>-25586</v>
      </c>
      <c r="AE6" s="502">
        <f t="shared" si="3"/>
        <v>-12789</v>
      </c>
      <c r="AF6" s="502">
        <f t="shared" si="3"/>
        <v>-6380</v>
      </c>
      <c r="AG6" s="502">
        <f t="shared" si="3"/>
        <v>-3168</v>
      </c>
      <c r="AH6" s="502">
        <f t="shared" si="3"/>
        <v>-1542</v>
      </c>
      <c r="AI6" s="502">
        <f t="shared" si="3"/>
        <v>-794</v>
      </c>
      <c r="AJ6" s="502">
        <v>28</v>
      </c>
      <c r="AK6" s="502">
        <f t="shared" ref="AK6:AL6" si="4">AK5+AK7-AK9</f>
        <v>-110</v>
      </c>
      <c r="AL6" s="502">
        <f t="shared" si="4"/>
        <v>-100</v>
      </c>
      <c r="AM6" s="502">
        <v>10486</v>
      </c>
      <c r="AN6" s="503"/>
      <c r="AQ6" s="505"/>
    </row>
    <row r="7" spans="1:44" x14ac:dyDescent="0.3">
      <c r="A7" s="903"/>
      <c r="B7" s="504" t="s">
        <v>46</v>
      </c>
      <c r="C7" s="905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3"/>
    </row>
    <row r="8" spans="1:44" x14ac:dyDescent="0.3">
      <c r="A8" s="903"/>
      <c r="B8" s="504" t="s">
        <v>147</v>
      </c>
      <c r="C8" s="905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  <c r="Q8" s="502"/>
      <c r="R8" s="502"/>
      <c r="S8" s="502"/>
      <c r="T8" s="502"/>
      <c r="U8" s="502"/>
      <c r="V8" s="502"/>
      <c r="W8" s="502"/>
      <c r="X8" s="502"/>
      <c r="Y8" s="502"/>
      <c r="Z8" s="502"/>
      <c r="AA8" s="502"/>
      <c r="AB8" s="502"/>
      <c r="AC8" s="502"/>
      <c r="AD8" s="502"/>
      <c r="AE8" s="502"/>
      <c r="AF8" s="502"/>
      <c r="AG8" s="502"/>
      <c r="AH8" s="502"/>
      <c r="AI8" s="502"/>
      <c r="AJ8" s="502"/>
      <c r="AK8" s="502"/>
      <c r="AL8" s="502"/>
      <c r="AM8" s="502"/>
      <c r="AN8" s="503"/>
    </row>
    <row r="9" spans="1:44" x14ac:dyDescent="0.3">
      <c r="A9" s="903"/>
      <c r="B9" s="504" t="s">
        <v>47</v>
      </c>
      <c r="C9" s="906"/>
      <c r="D9" s="502">
        <v>1460</v>
      </c>
      <c r="E9" s="502">
        <f t="shared" ref="E9:AL9" si="5">SUM(F9:AL9)</f>
        <v>858993459100</v>
      </c>
      <c r="F9" s="502">
        <f t="shared" si="5"/>
        <v>429496729600</v>
      </c>
      <c r="G9" s="502">
        <f t="shared" si="5"/>
        <v>214748364800</v>
      </c>
      <c r="H9" s="502">
        <f t="shared" si="5"/>
        <v>107374182400</v>
      </c>
      <c r="I9" s="502">
        <f t="shared" si="5"/>
        <v>53687091200</v>
      </c>
      <c r="J9" s="502">
        <f t="shared" si="5"/>
        <v>26843545600</v>
      </c>
      <c r="K9" s="502">
        <f t="shared" si="5"/>
        <v>13421772800</v>
      </c>
      <c r="L9" s="502">
        <f t="shared" si="5"/>
        <v>6710886400</v>
      </c>
      <c r="M9" s="502">
        <f t="shared" si="5"/>
        <v>3355443200</v>
      </c>
      <c r="N9" s="502">
        <f t="shared" si="5"/>
        <v>1677721600</v>
      </c>
      <c r="O9" s="502">
        <f t="shared" si="5"/>
        <v>838860800</v>
      </c>
      <c r="P9" s="502">
        <f t="shared" si="5"/>
        <v>419430400</v>
      </c>
      <c r="Q9" s="502">
        <f t="shared" si="5"/>
        <v>209715200</v>
      </c>
      <c r="R9" s="502">
        <f t="shared" si="5"/>
        <v>104857600</v>
      </c>
      <c r="S9" s="502">
        <f t="shared" si="5"/>
        <v>52428800</v>
      </c>
      <c r="T9" s="502">
        <f t="shared" si="5"/>
        <v>26214400</v>
      </c>
      <c r="U9" s="502">
        <f t="shared" si="5"/>
        <v>13107200</v>
      </c>
      <c r="V9" s="502">
        <f t="shared" si="5"/>
        <v>6553600</v>
      </c>
      <c r="W9" s="502">
        <f t="shared" si="5"/>
        <v>3276800</v>
      </c>
      <c r="X9" s="502">
        <f t="shared" si="5"/>
        <v>1638400</v>
      </c>
      <c r="Y9" s="502">
        <f t="shared" si="5"/>
        <v>819200</v>
      </c>
      <c r="Z9" s="502">
        <f t="shared" si="5"/>
        <v>409600</v>
      </c>
      <c r="AA9" s="502">
        <f t="shared" si="5"/>
        <v>204800</v>
      </c>
      <c r="AB9" s="502">
        <f t="shared" si="5"/>
        <v>102400</v>
      </c>
      <c r="AC9" s="502">
        <f t="shared" si="5"/>
        <v>51200</v>
      </c>
      <c r="AD9" s="502">
        <f t="shared" si="5"/>
        <v>25600</v>
      </c>
      <c r="AE9" s="502">
        <f t="shared" si="5"/>
        <v>12800</v>
      </c>
      <c r="AF9" s="502">
        <f t="shared" si="5"/>
        <v>6400</v>
      </c>
      <c r="AG9" s="502">
        <f t="shared" si="5"/>
        <v>3200</v>
      </c>
      <c r="AH9" s="502">
        <f t="shared" si="5"/>
        <v>1600</v>
      </c>
      <c r="AI9" s="502">
        <f t="shared" si="5"/>
        <v>800</v>
      </c>
      <c r="AJ9" s="502">
        <f t="shared" si="5"/>
        <v>400</v>
      </c>
      <c r="AK9" s="502">
        <f t="shared" si="5"/>
        <v>200</v>
      </c>
      <c r="AL9" s="502">
        <f t="shared" si="5"/>
        <v>100</v>
      </c>
      <c r="AM9" s="568">
        <f>AM5-AM6</f>
        <v>100</v>
      </c>
      <c r="AN9" s="503"/>
      <c r="AO9" s="505"/>
    </row>
    <row r="10" spans="1:44" x14ac:dyDescent="0.3">
      <c r="A10" s="903"/>
      <c r="B10" s="500" t="s">
        <v>44</v>
      </c>
      <c r="C10" s="907" t="s">
        <v>8</v>
      </c>
      <c r="D10" s="506">
        <v>236012.5</v>
      </c>
      <c r="E10" s="502">
        <v>1822.5</v>
      </c>
      <c r="F10" s="502">
        <v>21</v>
      </c>
      <c r="G10" s="502">
        <v>2247.5</v>
      </c>
      <c r="H10" s="502">
        <v>2663.8</v>
      </c>
      <c r="I10" s="502">
        <v>517.6</v>
      </c>
      <c r="J10" s="502">
        <v>2342.8000000000002</v>
      </c>
      <c r="K10" s="502">
        <v>7793.4</v>
      </c>
      <c r="L10" s="502">
        <v>136.5</v>
      </c>
      <c r="M10" s="502">
        <v>118.3</v>
      </c>
      <c r="N10" s="502">
        <v>4681</v>
      </c>
      <c r="O10" s="502">
        <v>9260.6</v>
      </c>
      <c r="P10" s="502">
        <v>792</v>
      </c>
      <c r="Q10" s="502">
        <v>792</v>
      </c>
      <c r="R10" s="502">
        <v>2059.1999999999998</v>
      </c>
      <c r="S10" s="502">
        <v>4357.5</v>
      </c>
      <c r="T10" s="502">
        <v>4357.5</v>
      </c>
      <c r="U10" s="502">
        <v>12288</v>
      </c>
      <c r="V10" s="502">
        <v>26195.4</v>
      </c>
      <c r="W10" s="502">
        <v>2443.9</v>
      </c>
      <c r="X10" s="502">
        <v>4023.8</v>
      </c>
      <c r="Y10" s="502">
        <v>1360.4</v>
      </c>
      <c r="Z10" s="502">
        <v>856.8</v>
      </c>
      <c r="AA10" s="502">
        <v>1472.4</v>
      </c>
      <c r="AB10" s="502">
        <v>170.4</v>
      </c>
      <c r="AC10" s="502">
        <v>72.8</v>
      </c>
      <c r="AD10" s="502">
        <v>263.60000000000002</v>
      </c>
      <c r="AE10" s="502">
        <v>206.2</v>
      </c>
      <c r="AF10" s="502">
        <v>311.3</v>
      </c>
      <c r="AG10" s="502">
        <v>166.4</v>
      </c>
      <c r="AH10" s="502">
        <v>279.60000000000002</v>
      </c>
      <c r="AI10" s="502">
        <v>8978</v>
      </c>
      <c r="AJ10" s="502">
        <v>149.80000000000001</v>
      </c>
      <c r="AK10" s="502">
        <v>567</v>
      </c>
      <c r="AL10" s="502"/>
      <c r="AM10" s="502">
        <v>81734.512499999997</v>
      </c>
      <c r="AN10" s="503"/>
      <c r="AR10" s="505"/>
    </row>
    <row r="11" spans="1:44" x14ac:dyDescent="0.3">
      <c r="A11" s="903"/>
      <c r="B11" s="500" t="s">
        <v>52</v>
      </c>
      <c r="C11" s="908"/>
      <c r="D11" s="506">
        <v>224792.1</v>
      </c>
      <c r="E11" s="502">
        <f t="shared" ref="E11:J11" si="6">E10+E13-E14</f>
        <v>0</v>
      </c>
      <c r="F11" s="502">
        <f t="shared" si="6"/>
        <v>0</v>
      </c>
      <c r="G11" s="502">
        <f t="shared" si="6"/>
        <v>1410.5</v>
      </c>
      <c r="H11" s="502">
        <f t="shared" si="6"/>
        <v>1781.8000000000002</v>
      </c>
      <c r="I11" s="502">
        <f t="shared" si="6"/>
        <v>496.6</v>
      </c>
      <c r="J11" s="502">
        <f t="shared" si="6"/>
        <v>2123.2000000000003</v>
      </c>
      <c r="K11" s="502">
        <f>K10+K13-K14</f>
        <v>7436.9</v>
      </c>
      <c r="L11" s="502">
        <f t="shared" ref="L11:N11" si="7">L10+L13-L14</f>
        <v>127.4</v>
      </c>
      <c r="M11" s="502">
        <f t="shared" si="7"/>
        <v>0</v>
      </c>
      <c r="N11" s="502">
        <f t="shared" si="7"/>
        <v>4544</v>
      </c>
      <c r="O11" s="502">
        <f>O10+O13-O14</f>
        <v>7687.2000000000007</v>
      </c>
      <c r="P11" s="502">
        <f t="shared" ref="P11:T11" si="8">P10+P13-P14</f>
        <v>654.5</v>
      </c>
      <c r="Q11" s="502">
        <f t="shared" si="8"/>
        <v>771.5</v>
      </c>
      <c r="R11" s="502">
        <f t="shared" si="8"/>
        <v>1497.6</v>
      </c>
      <c r="S11" s="502">
        <f t="shared" si="8"/>
        <v>4349.8999999999996</v>
      </c>
      <c r="T11" s="502">
        <f t="shared" si="8"/>
        <v>4290</v>
      </c>
      <c r="U11" s="502">
        <f>U10+U13-U14</f>
        <v>11604</v>
      </c>
      <c r="V11" s="502">
        <f>V10+V13-V14</f>
        <v>22591.800000000003</v>
      </c>
      <c r="W11" s="502">
        <f t="shared" ref="W11:X11" si="9">W10+W13-W14</f>
        <v>2304.4</v>
      </c>
      <c r="X11" s="502">
        <f t="shared" si="9"/>
        <v>3949.4</v>
      </c>
      <c r="Y11" s="502"/>
      <c r="Z11" s="502"/>
      <c r="AA11" s="502"/>
      <c r="AB11" s="502"/>
      <c r="AC11" s="502"/>
      <c r="AD11" s="502"/>
      <c r="AE11" s="502"/>
      <c r="AF11" s="502"/>
      <c r="AG11" s="502"/>
      <c r="AH11" s="502"/>
      <c r="AI11" s="502"/>
      <c r="AJ11" s="502"/>
      <c r="AK11" s="502"/>
      <c r="AL11" s="502">
        <f t="shared" ref="AL11" si="10">AL10+AL13-AL14</f>
        <v>0</v>
      </c>
      <c r="AM11" s="502">
        <v>81050.667499999996</v>
      </c>
      <c r="AN11" s="503"/>
      <c r="AO11" s="507"/>
      <c r="AP11" s="507"/>
      <c r="AQ11" s="507"/>
    </row>
    <row r="12" spans="1:44" x14ac:dyDescent="0.3">
      <c r="A12" s="903"/>
      <c r="B12" s="500" t="s">
        <v>148</v>
      </c>
      <c r="C12" s="908"/>
      <c r="D12" s="508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2"/>
      <c r="U12" s="502"/>
      <c r="V12" s="502"/>
      <c r="W12" s="502"/>
      <c r="X12" s="502"/>
      <c r="Y12" s="502">
        <f t="shared" ref="Y12:AK12" si="11">Y10+Y15-Y14</f>
        <v>1374.5</v>
      </c>
      <c r="Z12" s="502">
        <f t="shared" si="11"/>
        <v>872.09999999999991</v>
      </c>
      <c r="AA12" s="502">
        <f t="shared" si="11"/>
        <v>1488</v>
      </c>
      <c r="AB12" s="502">
        <f t="shared" si="11"/>
        <v>171.3</v>
      </c>
      <c r="AC12" s="502">
        <f t="shared" si="11"/>
        <v>73.7</v>
      </c>
      <c r="AD12" s="502">
        <f t="shared" si="11"/>
        <v>264.8</v>
      </c>
      <c r="AE12" s="502">
        <f t="shared" si="11"/>
        <v>206.79999999999998</v>
      </c>
      <c r="AF12" s="502">
        <f t="shared" si="11"/>
        <v>312.5</v>
      </c>
      <c r="AG12" s="502">
        <f t="shared" si="11"/>
        <v>168.20000000000002</v>
      </c>
      <c r="AH12" s="502">
        <f t="shared" si="11"/>
        <v>285.60000000000002</v>
      </c>
      <c r="AI12" s="502">
        <f t="shared" si="11"/>
        <v>8978.9</v>
      </c>
      <c r="AJ12" s="502">
        <f t="shared" si="11"/>
        <v>153.4</v>
      </c>
      <c r="AK12" s="502">
        <f t="shared" si="11"/>
        <v>578.1</v>
      </c>
      <c r="AL12" s="502"/>
      <c r="AM12" s="502"/>
      <c r="AN12" s="503"/>
    </row>
    <row r="13" spans="1:44" ht="16.5" customHeight="1" x14ac:dyDescent="0.3">
      <c r="A13" s="903"/>
      <c r="B13" s="509" t="s">
        <v>48</v>
      </c>
      <c r="C13" s="908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2"/>
      <c r="U13" s="502"/>
      <c r="V13" s="502"/>
      <c r="W13" s="502"/>
      <c r="X13" s="502"/>
      <c r="Y13" s="502"/>
      <c r="Z13" s="502"/>
      <c r="AA13" s="502"/>
      <c r="AB13" s="502"/>
      <c r="AC13" s="502"/>
      <c r="AD13" s="502"/>
      <c r="AE13" s="502"/>
      <c r="AF13" s="502"/>
      <c r="AG13" s="502"/>
      <c r="AH13" s="502"/>
      <c r="AI13" s="502"/>
      <c r="AJ13" s="502"/>
      <c r="AK13" s="502"/>
      <c r="AL13" s="502"/>
      <c r="AM13" s="502"/>
      <c r="AN13" s="503"/>
    </row>
    <row r="14" spans="1:44" ht="16.5" customHeight="1" x14ac:dyDescent="0.3">
      <c r="A14" s="904"/>
      <c r="B14" s="509" t="s">
        <v>49</v>
      </c>
      <c r="C14" s="909"/>
      <c r="D14" s="502">
        <v>11293.6</v>
      </c>
      <c r="E14" s="502">
        <v>1822.5</v>
      </c>
      <c r="F14" s="502">
        <v>21</v>
      </c>
      <c r="G14" s="502">
        <v>837</v>
      </c>
      <c r="H14" s="502">
        <v>882</v>
      </c>
      <c r="I14" s="502">
        <v>21</v>
      </c>
      <c r="J14" s="502">
        <v>219.6</v>
      </c>
      <c r="K14" s="502">
        <v>356.5</v>
      </c>
      <c r="L14" s="502">
        <v>9.1</v>
      </c>
      <c r="M14" s="502">
        <v>118.3</v>
      </c>
      <c r="N14" s="502">
        <v>137</v>
      </c>
      <c r="O14" s="502">
        <v>1573.4</v>
      </c>
      <c r="P14" s="502">
        <v>137.5</v>
      </c>
      <c r="Q14" s="502">
        <v>20.5</v>
      </c>
      <c r="R14" s="502">
        <v>561.6</v>
      </c>
      <c r="S14" s="502">
        <v>7.6</v>
      </c>
      <c r="T14" s="502">
        <v>67.5</v>
      </c>
      <c r="U14" s="502">
        <v>684</v>
      </c>
      <c r="V14" s="502">
        <v>3603.6</v>
      </c>
      <c r="W14" s="502">
        <v>139.5</v>
      </c>
      <c r="X14" s="502">
        <v>74.400000000000006</v>
      </c>
      <c r="Y14" s="502"/>
      <c r="Z14" s="502"/>
      <c r="AA14" s="502"/>
      <c r="AB14" s="502"/>
      <c r="AC14" s="502"/>
      <c r="AD14" s="502"/>
      <c r="AE14" s="502"/>
      <c r="AF14" s="502"/>
      <c r="AG14" s="502"/>
      <c r="AH14" s="502"/>
      <c r="AI14" s="502"/>
      <c r="AJ14" s="502"/>
      <c r="AK14" s="502"/>
      <c r="AL14" s="502"/>
      <c r="AM14" s="568">
        <f>AM10-AM11</f>
        <v>683.84500000000116</v>
      </c>
      <c r="AN14" s="503"/>
      <c r="AO14" s="505"/>
    </row>
    <row r="15" spans="1:44" ht="28.5" customHeight="1" x14ac:dyDescent="0.3">
      <c r="A15" s="510" t="s">
        <v>213</v>
      </c>
      <c r="B15" s="509" t="s">
        <v>149</v>
      </c>
      <c r="C15" s="511"/>
      <c r="D15" s="512">
        <v>73.2</v>
      </c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>
        <v>14.1</v>
      </c>
      <c r="Z15" s="512">
        <v>15.3</v>
      </c>
      <c r="AA15" s="512">
        <v>15.6</v>
      </c>
      <c r="AB15" s="512">
        <v>0.9</v>
      </c>
      <c r="AC15" s="512">
        <v>0.9</v>
      </c>
      <c r="AD15" s="512">
        <v>1.2</v>
      </c>
      <c r="AE15" s="512">
        <v>0.6</v>
      </c>
      <c r="AF15" s="512">
        <v>1.2</v>
      </c>
      <c r="AG15" s="512">
        <v>1.8</v>
      </c>
      <c r="AH15" s="512">
        <v>6</v>
      </c>
      <c r="AI15" s="512">
        <v>0.9</v>
      </c>
      <c r="AJ15" s="512">
        <v>3.6</v>
      </c>
      <c r="AK15" s="512">
        <v>11.1</v>
      </c>
      <c r="AL15" s="512"/>
      <c r="AM15" s="512"/>
      <c r="AN15" s="513"/>
      <c r="AO15" s="505"/>
    </row>
    <row r="16" spans="1:44" ht="35.25" customHeight="1" thickBot="1" x14ac:dyDescent="0.35">
      <c r="A16" s="514" t="s">
        <v>213</v>
      </c>
      <c r="B16" s="515" t="s">
        <v>45</v>
      </c>
      <c r="C16" s="516" t="s">
        <v>9</v>
      </c>
      <c r="D16" s="517">
        <v>1.768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7"/>
      <c r="R16" s="517"/>
      <c r="S16" s="517"/>
      <c r="T16" s="517"/>
      <c r="U16" s="517"/>
      <c r="V16" s="517"/>
      <c r="W16" s="517"/>
      <c r="X16" s="517"/>
      <c r="Y16" s="517"/>
      <c r="Z16" s="517"/>
      <c r="AA16" s="517"/>
      <c r="AB16" s="517"/>
      <c r="AC16" s="517"/>
      <c r="AD16" s="517"/>
      <c r="AE16" s="517"/>
      <c r="AF16" s="517"/>
      <c r="AG16" s="517"/>
      <c r="AH16" s="517"/>
      <c r="AI16" s="517"/>
      <c r="AJ16" s="517"/>
      <c r="AK16" s="517"/>
      <c r="AL16" s="517"/>
      <c r="AM16" s="517">
        <v>3.8969999999999998</v>
      </c>
      <c r="AN16" s="518"/>
      <c r="AO16" s="505"/>
      <c r="AP16" s="519"/>
      <c r="AQ16" s="519"/>
    </row>
    <row r="17" spans="1:40" s="490" customFormat="1" ht="28.5" thickBot="1" x14ac:dyDescent="0.35">
      <c r="A17" s="520" t="s">
        <v>16</v>
      </c>
      <c r="B17" s="521" t="s">
        <v>43</v>
      </c>
      <c r="C17" s="522"/>
      <c r="D17" s="523">
        <f>SUM(D19*D28,D26*D35,D20*D29,D21*D30,D22*D31,D23*D32,D24*D33,D25*D34)</f>
        <v>1951.5669834999999</v>
      </c>
      <c r="E17" s="523">
        <v>1</v>
      </c>
      <c r="F17" s="523">
        <v>2</v>
      </c>
      <c r="G17" s="523">
        <v>3</v>
      </c>
      <c r="H17" s="523">
        <v>4</v>
      </c>
      <c r="I17" s="523">
        <v>5</v>
      </c>
      <c r="J17" s="523">
        <v>6</v>
      </c>
      <c r="K17" s="523">
        <v>7</v>
      </c>
      <c r="L17" s="523">
        <v>8</v>
      </c>
      <c r="M17" s="523">
        <v>9</v>
      </c>
      <c r="N17" s="523">
        <v>10</v>
      </c>
      <c r="O17" s="523">
        <v>11</v>
      </c>
      <c r="P17" s="523">
        <v>12</v>
      </c>
      <c r="Q17" s="523">
        <v>13</v>
      </c>
      <c r="R17" s="523">
        <v>14</v>
      </c>
      <c r="S17" s="523">
        <v>15</v>
      </c>
      <c r="T17" s="523">
        <v>16</v>
      </c>
      <c r="U17" s="523">
        <v>17</v>
      </c>
      <c r="V17" s="523">
        <v>18</v>
      </c>
      <c r="W17" s="523">
        <v>19</v>
      </c>
      <c r="X17" s="523">
        <v>20</v>
      </c>
      <c r="Y17" s="523"/>
      <c r="Z17" s="523"/>
      <c r="AA17" s="523"/>
      <c r="AB17" s="523"/>
      <c r="AC17" s="523"/>
      <c r="AD17" s="523"/>
      <c r="AE17" s="523"/>
      <c r="AF17" s="523"/>
      <c r="AG17" s="523"/>
      <c r="AH17" s="523"/>
      <c r="AI17" s="523"/>
      <c r="AJ17" s="523"/>
      <c r="AK17" s="523"/>
      <c r="AL17" s="523">
        <f>SUM(AL19*AL28,AL20*AL29,AL22*AL31,AL23*AL32,AL24*AL33,AL25*AL34)</f>
        <v>0</v>
      </c>
      <c r="AM17" s="523">
        <f>SUM(AM19*AM28,AM20*AM29,AM22*AM31,AM21*AM30,AM23*AM32,AM24*AM33,AM25*AM34)</f>
        <v>263.1094215</v>
      </c>
      <c r="AN17" s="524">
        <f>SUM(AN19*AN28,AN20*AN29,AN22*AN31,AN23*AN32,AN24*AN33,AN25*AN34)</f>
        <v>0</v>
      </c>
    </row>
    <row r="18" spans="1:40" s="528" customFormat="1" ht="48.75" customHeight="1" x14ac:dyDescent="0.3">
      <c r="A18" s="910" t="s">
        <v>213</v>
      </c>
      <c r="B18" s="525" t="s">
        <v>41</v>
      </c>
      <c r="C18" s="913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6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  <c r="AI18" s="526"/>
      <c r="AJ18" s="526"/>
      <c r="AK18" s="526"/>
      <c r="AL18" s="526"/>
      <c r="AM18" s="526"/>
      <c r="AN18" s="527"/>
    </row>
    <row r="19" spans="1:40" s="528" customFormat="1" x14ac:dyDescent="0.3">
      <c r="A19" s="911"/>
      <c r="B19" s="529" t="s">
        <v>214</v>
      </c>
      <c r="C19" s="913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0"/>
      <c r="Q19" s="530"/>
      <c r="R19" s="530"/>
      <c r="S19" s="530"/>
      <c r="T19" s="530"/>
      <c r="U19" s="530"/>
      <c r="V19" s="530"/>
      <c r="W19" s="530"/>
      <c r="X19" s="530"/>
      <c r="Y19" s="530"/>
      <c r="Z19" s="530"/>
      <c r="AA19" s="530"/>
      <c r="AB19" s="530"/>
      <c r="AC19" s="530"/>
      <c r="AD19" s="530"/>
      <c r="AE19" s="530"/>
      <c r="AF19" s="530"/>
      <c r="AG19" s="530"/>
      <c r="AH19" s="530"/>
      <c r="AI19" s="530"/>
      <c r="AJ19" s="530"/>
      <c r="AK19" s="530"/>
      <c r="AL19" s="530"/>
      <c r="AM19" s="530">
        <v>15</v>
      </c>
      <c r="AN19" s="531"/>
    </row>
    <row r="20" spans="1:40" s="528" customFormat="1" x14ac:dyDescent="0.3">
      <c r="A20" s="911"/>
      <c r="B20" s="529" t="s">
        <v>215</v>
      </c>
      <c r="C20" s="913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0"/>
      <c r="Q20" s="530"/>
      <c r="R20" s="530"/>
      <c r="S20" s="530"/>
      <c r="T20" s="530"/>
      <c r="U20" s="530"/>
      <c r="V20" s="530"/>
      <c r="W20" s="530"/>
      <c r="X20" s="530"/>
      <c r="Y20" s="530"/>
      <c r="Z20" s="530"/>
      <c r="AA20" s="530"/>
      <c r="AB20" s="530"/>
      <c r="AC20" s="530"/>
      <c r="AD20" s="530"/>
      <c r="AE20" s="530"/>
      <c r="AF20" s="530"/>
      <c r="AG20" s="530"/>
      <c r="AH20" s="530"/>
      <c r="AI20" s="530"/>
      <c r="AJ20" s="530"/>
      <c r="AK20" s="530"/>
      <c r="AL20" s="530"/>
      <c r="AM20" s="530"/>
      <c r="AN20" s="531"/>
    </row>
    <row r="21" spans="1:40" s="528" customFormat="1" x14ac:dyDescent="0.3">
      <c r="A21" s="911"/>
      <c r="B21" s="529" t="s">
        <v>216</v>
      </c>
      <c r="C21" s="913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0"/>
      <c r="AL21" s="530"/>
      <c r="AM21" s="530"/>
      <c r="AN21" s="531"/>
    </row>
    <row r="22" spans="1:40" s="528" customFormat="1" ht="18.75" customHeight="1" x14ac:dyDescent="0.3">
      <c r="A22" s="911"/>
      <c r="B22" s="532" t="s">
        <v>17</v>
      </c>
      <c r="C22" s="913"/>
      <c r="D22" s="530">
        <v>10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30"/>
      <c r="S22" s="530"/>
      <c r="T22" s="530"/>
      <c r="U22" s="530"/>
      <c r="V22" s="530"/>
      <c r="W22" s="530"/>
      <c r="X22" s="530"/>
      <c r="Y22" s="530"/>
      <c r="Z22" s="530"/>
      <c r="AA22" s="530"/>
      <c r="AB22" s="530"/>
      <c r="AC22" s="530"/>
      <c r="AD22" s="530"/>
      <c r="AE22" s="530"/>
      <c r="AF22" s="530"/>
      <c r="AG22" s="530"/>
      <c r="AH22" s="530"/>
      <c r="AI22" s="530"/>
      <c r="AJ22" s="530"/>
      <c r="AK22" s="530"/>
      <c r="AL22" s="530"/>
      <c r="AM22" s="530">
        <v>15</v>
      </c>
      <c r="AN22" s="531"/>
    </row>
    <row r="23" spans="1:40" s="528" customFormat="1" ht="16" x14ac:dyDescent="0.3">
      <c r="A23" s="911"/>
      <c r="B23" s="529" t="s">
        <v>75</v>
      </c>
      <c r="C23" s="913"/>
      <c r="D23" s="530">
        <f>4400+450</f>
        <v>4850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30"/>
      <c r="S23" s="530"/>
      <c r="T23" s="530"/>
      <c r="U23" s="530"/>
      <c r="V23" s="530"/>
      <c r="W23" s="530"/>
      <c r="X23" s="530"/>
      <c r="Y23" s="530"/>
      <c r="Z23" s="530"/>
      <c r="AA23" s="530"/>
      <c r="AB23" s="530"/>
      <c r="AC23" s="530"/>
      <c r="AD23" s="530"/>
      <c r="AE23" s="530"/>
      <c r="AF23" s="530"/>
      <c r="AG23" s="530"/>
      <c r="AH23" s="530"/>
      <c r="AI23" s="530"/>
      <c r="AJ23" s="530"/>
      <c r="AK23" s="530"/>
      <c r="AL23" s="530"/>
      <c r="AM23" s="530">
        <f>2577.6</f>
        <v>2577.6</v>
      </c>
      <c r="AN23" s="531"/>
    </row>
    <row r="24" spans="1:40" s="528" customFormat="1" ht="17.25" customHeight="1" x14ac:dyDescent="0.3">
      <c r="A24" s="911"/>
      <c r="B24" s="532" t="s">
        <v>20</v>
      </c>
      <c r="C24" s="913"/>
      <c r="D24" s="530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  <c r="T24" s="530"/>
      <c r="U24" s="530"/>
      <c r="V24" s="530"/>
      <c r="W24" s="530"/>
      <c r="X24" s="530"/>
      <c r="Y24" s="530"/>
      <c r="Z24" s="530"/>
      <c r="AA24" s="530"/>
      <c r="AB24" s="530"/>
      <c r="AC24" s="530"/>
      <c r="AD24" s="530"/>
      <c r="AE24" s="530"/>
      <c r="AF24" s="530"/>
      <c r="AG24" s="530"/>
      <c r="AH24" s="530"/>
      <c r="AI24" s="530"/>
      <c r="AJ24" s="530"/>
      <c r="AK24" s="530"/>
      <c r="AL24" s="530"/>
      <c r="AM24" s="530"/>
      <c r="AN24" s="531"/>
    </row>
    <row r="25" spans="1:40" s="528" customFormat="1" ht="14.5" thickBot="1" x14ac:dyDescent="0.35">
      <c r="A25" s="911"/>
      <c r="B25" s="533" t="s">
        <v>217</v>
      </c>
      <c r="C25" s="914"/>
      <c r="D25" s="534">
        <v>350</v>
      </c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4"/>
      <c r="Z25" s="534"/>
      <c r="AA25" s="534"/>
      <c r="AB25" s="534"/>
      <c r="AC25" s="534"/>
      <c r="AD25" s="534"/>
      <c r="AE25" s="534"/>
      <c r="AF25" s="534"/>
      <c r="AG25" s="534"/>
      <c r="AH25" s="534"/>
      <c r="AI25" s="534"/>
      <c r="AJ25" s="534"/>
      <c r="AK25" s="534"/>
      <c r="AL25" s="534"/>
      <c r="AM25" s="534">
        <v>150</v>
      </c>
      <c r="AN25" s="535"/>
    </row>
    <row r="26" spans="1:40" s="528" customFormat="1" ht="14.5" thickBot="1" x14ac:dyDescent="0.35">
      <c r="A26" s="911"/>
      <c r="B26" s="533" t="s">
        <v>69</v>
      </c>
      <c r="C26" s="536"/>
      <c r="D26" s="537">
        <v>31</v>
      </c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/>
      <c r="Q26" s="537"/>
      <c r="R26" s="537"/>
      <c r="S26" s="537"/>
      <c r="T26" s="537"/>
      <c r="U26" s="537"/>
      <c r="V26" s="537"/>
      <c r="W26" s="537"/>
      <c r="X26" s="537"/>
      <c r="Y26" s="537"/>
      <c r="Z26" s="537"/>
      <c r="AA26" s="537"/>
      <c r="AB26" s="537"/>
      <c r="AC26" s="537"/>
      <c r="AD26" s="537"/>
      <c r="AE26" s="537"/>
      <c r="AF26" s="537"/>
      <c r="AG26" s="537"/>
      <c r="AH26" s="537"/>
      <c r="AI26" s="537"/>
      <c r="AJ26" s="537"/>
      <c r="AK26" s="537"/>
      <c r="AL26" s="537"/>
      <c r="AM26" s="537"/>
      <c r="AN26" s="538"/>
    </row>
    <row r="27" spans="1:40" s="528" customFormat="1" ht="28" x14ac:dyDescent="0.3">
      <c r="A27" s="911"/>
      <c r="B27" s="539" t="s">
        <v>42</v>
      </c>
      <c r="C27" s="915" t="s">
        <v>33</v>
      </c>
      <c r="D27" s="540"/>
      <c r="E27" s="540"/>
      <c r="F27" s="540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0"/>
      <c r="R27" s="540"/>
      <c r="S27" s="540"/>
      <c r="T27" s="540"/>
      <c r="U27" s="540"/>
      <c r="V27" s="540"/>
      <c r="W27" s="540"/>
      <c r="X27" s="540"/>
      <c r="Y27" s="540"/>
      <c r="Z27" s="540"/>
      <c r="AA27" s="540"/>
      <c r="AB27" s="540"/>
      <c r="AC27" s="540"/>
      <c r="AD27" s="540"/>
      <c r="AE27" s="540"/>
      <c r="AF27" s="540"/>
      <c r="AG27" s="540"/>
      <c r="AH27" s="540"/>
      <c r="AI27" s="540"/>
      <c r="AJ27" s="540"/>
      <c r="AK27" s="540"/>
      <c r="AL27" s="540"/>
      <c r="AM27" s="540"/>
      <c r="AN27" s="541"/>
    </row>
    <row r="28" spans="1:40" s="528" customFormat="1" x14ac:dyDescent="0.3">
      <c r="A28" s="911"/>
      <c r="B28" s="529" t="s">
        <v>0</v>
      </c>
      <c r="C28" s="913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>
        <v>2.8</v>
      </c>
      <c r="AN28" s="531"/>
    </row>
    <row r="29" spans="1:40" s="528" customFormat="1" hidden="1" x14ac:dyDescent="0.3">
      <c r="A29" s="911"/>
      <c r="B29" s="529" t="s">
        <v>218</v>
      </c>
      <c r="C29" s="913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1"/>
    </row>
    <row r="30" spans="1:40" s="528" customFormat="1" hidden="1" x14ac:dyDescent="0.3">
      <c r="A30" s="911"/>
      <c r="B30" s="529" t="s">
        <v>219</v>
      </c>
      <c r="C30" s="913"/>
      <c r="D30" s="530"/>
      <c r="E30" s="530">
        <v>4.4000000000000004</v>
      </c>
      <c r="F30" s="530">
        <v>4.4000000000000004</v>
      </c>
      <c r="G30" s="530">
        <v>4.4000000000000004</v>
      </c>
      <c r="H30" s="530">
        <v>4.4000000000000004</v>
      </c>
      <c r="I30" s="530">
        <v>4.4000000000000004</v>
      </c>
      <c r="J30" s="530">
        <v>4.4000000000000004</v>
      </c>
      <c r="K30" s="530">
        <v>4.4000000000000004</v>
      </c>
      <c r="L30" s="530">
        <v>4.4000000000000004</v>
      </c>
      <c r="M30" s="530">
        <v>4.4000000000000004</v>
      </c>
      <c r="N30" s="530">
        <v>4.4000000000000004</v>
      </c>
      <c r="O30" s="530">
        <v>4.4000000000000004</v>
      </c>
      <c r="P30" s="530">
        <v>4.4000000000000004</v>
      </c>
      <c r="Q30" s="530">
        <v>4.4000000000000004</v>
      </c>
      <c r="R30" s="530">
        <v>4.4000000000000004</v>
      </c>
      <c r="S30" s="530">
        <v>4.4000000000000004</v>
      </c>
      <c r="T30" s="530">
        <v>4.4000000000000004</v>
      </c>
      <c r="U30" s="530">
        <v>4.4000000000000004</v>
      </c>
      <c r="V30" s="530">
        <v>4.4000000000000004</v>
      </c>
      <c r="W30" s="530">
        <v>4.4000000000000004</v>
      </c>
      <c r="X30" s="530">
        <v>4.4000000000000004</v>
      </c>
      <c r="Y30" s="530">
        <v>4.4000000000000004</v>
      </c>
      <c r="Z30" s="530">
        <v>4.4000000000000004</v>
      </c>
      <c r="AA30" s="530">
        <v>4.4000000000000004</v>
      </c>
      <c r="AB30" s="530">
        <v>4.4000000000000004</v>
      </c>
      <c r="AC30" s="530">
        <v>4.4000000000000004</v>
      </c>
      <c r="AD30" s="530">
        <v>4.4000000000000004</v>
      </c>
      <c r="AE30" s="530">
        <v>4.4000000000000004</v>
      </c>
      <c r="AF30" s="530">
        <v>4.4000000000000004</v>
      </c>
      <c r="AG30" s="530">
        <v>4.4000000000000004</v>
      </c>
      <c r="AH30" s="530">
        <v>4.4000000000000004</v>
      </c>
      <c r="AI30" s="530">
        <v>4.4000000000000004</v>
      </c>
      <c r="AJ30" s="530">
        <v>4.4000000000000004</v>
      </c>
      <c r="AK30" s="530">
        <v>4.4000000000000004</v>
      </c>
      <c r="AL30" s="530">
        <v>4.4000000000000004</v>
      </c>
      <c r="AM30" s="530"/>
      <c r="AN30" s="531"/>
    </row>
    <row r="31" spans="1:40" s="528" customFormat="1" ht="15" customHeight="1" x14ac:dyDescent="0.3">
      <c r="A31" s="911"/>
      <c r="B31" s="532" t="s">
        <v>17</v>
      </c>
      <c r="C31" s="913"/>
      <c r="D31" s="530">
        <v>3.504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>
        <v>3.504</v>
      </c>
      <c r="AN31" s="531"/>
    </row>
    <row r="32" spans="1:40" s="528" customFormat="1" ht="31.5" customHeight="1" x14ac:dyDescent="0.3">
      <c r="A32" s="911"/>
      <c r="B32" s="532" t="s">
        <v>19</v>
      </c>
      <c r="C32" s="913"/>
      <c r="D32" s="530">
        <v>0.05</v>
      </c>
      <c r="E32" s="530"/>
      <c r="F32" s="530"/>
      <c r="G32" s="530"/>
      <c r="H32" s="530"/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530"/>
      <c r="U32" s="530"/>
      <c r="V32" s="530"/>
      <c r="W32" s="530"/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0"/>
      <c r="AI32" s="530"/>
      <c r="AJ32" s="530"/>
      <c r="AK32" s="530"/>
      <c r="AL32" s="530"/>
      <c r="AM32" s="530">
        <v>0.05</v>
      </c>
      <c r="AN32" s="531"/>
    </row>
    <row r="33" spans="1:43" s="528" customFormat="1" ht="33" customHeight="1" x14ac:dyDescent="0.3">
      <c r="A33" s="911"/>
      <c r="B33" s="532" t="s">
        <v>21</v>
      </c>
      <c r="C33" s="913"/>
      <c r="D33" s="530"/>
      <c r="E33" s="530"/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30"/>
      <c r="AC33" s="530"/>
      <c r="AD33" s="530"/>
      <c r="AE33" s="530"/>
      <c r="AF33" s="530"/>
      <c r="AG33" s="530"/>
      <c r="AH33" s="530"/>
      <c r="AI33" s="530"/>
      <c r="AJ33" s="530"/>
      <c r="AK33" s="530"/>
      <c r="AL33" s="530"/>
      <c r="AM33" s="530"/>
      <c r="AN33" s="531"/>
    </row>
    <row r="34" spans="1:43" ht="14.5" thickBot="1" x14ac:dyDescent="0.35">
      <c r="A34" s="912"/>
      <c r="B34" s="533" t="s">
        <v>220</v>
      </c>
      <c r="C34" s="914"/>
      <c r="D34" s="534">
        <v>0.26446280999999999</v>
      </c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4"/>
      <c r="AC34" s="534"/>
      <c r="AD34" s="534"/>
      <c r="AE34" s="534"/>
      <c r="AF34" s="534"/>
      <c r="AG34" s="534"/>
      <c r="AH34" s="534"/>
      <c r="AI34" s="534"/>
      <c r="AJ34" s="534"/>
      <c r="AK34" s="534"/>
      <c r="AL34" s="534"/>
      <c r="AM34" s="534">
        <v>0.26446280999999999</v>
      </c>
      <c r="AN34" s="535"/>
    </row>
    <row r="35" spans="1:43" ht="14.5" thickBot="1" x14ac:dyDescent="0.35">
      <c r="A35" s="542"/>
      <c r="B35" s="533" t="s">
        <v>76</v>
      </c>
      <c r="C35" s="536"/>
      <c r="D35" s="537">
        <v>51.015000000000001</v>
      </c>
      <c r="E35" s="537"/>
      <c r="F35" s="537"/>
      <c r="G35" s="537"/>
      <c r="H35" s="537"/>
      <c r="I35" s="537"/>
      <c r="J35" s="537"/>
      <c r="K35" s="537"/>
      <c r="L35" s="537"/>
      <c r="M35" s="537"/>
      <c r="N35" s="537"/>
      <c r="O35" s="537"/>
      <c r="P35" s="537"/>
      <c r="Q35" s="537"/>
      <c r="R35" s="537"/>
      <c r="S35" s="537"/>
      <c r="T35" s="537"/>
      <c r="U35" s="537"/>
      <c r="V35" s="537"/>
      <c r="W35" s="537"/>
      <c r="X35" s="537"/>
      <c r="Y35" s="537"/>
      <c r="Z35" s="537"/>
      <c r="AA35" s="537"/>
      <c r="AB35" s="537"/>
      <c r="AC35" s="537"/>
      <c r="AD35" s="537"/>
      <c r="AE35" s="537"/>
      <c r="AF35" s="537"/>
      <c r="AG35" s="537"/>
      <c r="AH35" s="537"/>
      <c r="AI35" s="537"/>
      <c r="AJ35" s="537"/>
      <c r="AK35" s="537"/>
      <c r="AL35" s="537"/>
      <c r="AM35" s="537"/>
      <c r="AN35" s="538"/>
    </row>
    <row r="36" spans="1:43" s="490" customFormat="1" x14ac:dyDescent="0.3">
      <c r="A36" s="543" t="s">
        <v>34</v>
      </c>
      <c r="B36" s="544" t="s">
        <v>55</v>
      </c>
      <c r="C36" s="545"/>
      <c r="D36" s="546">
        <f t="shared" ref="D36:AM36" si="12">((D39/D40)-(D37/D38))*D38</f>
        <v>24980.847711878083</v>
      </c>
      <c r="E36" s="546" t="e">
        <f t="shared" si="12"/>
        <v>#DIV/0!</v>
      </c>
      <c r="F36" s="546" t="e">
        <f t="shared" si="12"/>
        <v>#DIV/0!</v>
      </c>
      <c r="G36" s="546" t="e">
        <f t="shared" si="12"/>
        <v>#DIV/0!</v>
      </c>
      <c r="H36" s="546" t="e">
        <f t="shared" si="12"/>
        <v>#DIV/0!</v>
      </c>
      <c r="I36" s="546" t="e">
        <f t="shared" si="12"/>
        <v>#DIV/0!</v>
      </c>
      <c r="J36" s="546" t="e">
        <f t="shared" si="12"/>
        <v>#DIV/0!</v>
      </c>
      <c r="K36" s="546" t="e">
        <f t="shared" si="12"/>
        <v>#DIV/0!</v>
      </c>
      <c r="L36" s="546" t="e">
        <f t="shared" si="12"/>
        <v>#DIV/0!</v>
      </c>
      <c r="M36" s="546" t="e">
        <f t="shared" si="12"/>
        <v>#DIV/0!</v>
      </c>
      <c r="N36" s="546" t="e">
        <f t="shared" si="12"/>
        <v>#DIV/0!</v>
      </c>
      <c r="O36" s="546" t="e">
        <f t="shared" si="12"/>
        <v>#DIV/0!</v>
      </c>
      <c r="P36" s="546" t="e">
        <f t="shared" si="12"/>
        <v>#DIV/0!</v>
      </c>
      <c r="Q36" s="546" t="e">
        <f t="shared" si="12"/>
        <v>#DIV/0!</v>
      </c>
      <c r="R36" s="546" t="e">
        <f t="shared" si="12"/>
        <v>#DIV/0!</v>
      </c>
      <c r="S36" s="546" t="e">
        <f t="shared" si="12"/>
        <v>#DIV/0!</v>
      </c>
      <c r="T36" s="546" t="e">
        <f t="shared" si="12"/>
        <v>#DIV/0!</v>
      </c>
      <c r="U36" s="546" t="e">
        <f t="shared" si="12"/>
        <v>#DIV/0!</v>
      </c>
      <c r="V36" s="546" t="e">
        <f t="shared" si="12"/>
        <v>#DIV/0!</v>
      </c>
      <c r="W36" s="546" t="e">
        <f t="shared" si="12"/>
        <v>#DIV/0!</v>
      </c>
      <c r="X36" s="546" t="e">
        <f t="shared" si="12"/>
        <v>#DIV/0!</v>
      </c>
      <c r="Y36" s="546" t="e">
        <f t="shared" si="12"/>
        <v>#DIV/0!</v>
      </c>
      <c r="Z36" s="546" t="e">
        <f t="shared" si="12"/>
        <v>#DIV/0!</v>
      </c>
      <c r="AA36" s="546" t="e">
        <f t="shared" si="12"/>
        <v>#DIV/0!</v>
      </c>
      <c r="AB36" s="546" t="e">
        <f t="shared" si="12"/>
        <v>#DIV/0!</v>
      </c>
      <c r="AC36" s="546" t="e">
        <f t="shared" si="12"/>
        <v>#DIV/0!</v>
      </c>
      <c r="AD36" s="546" t="e">
        <f t="shared" si="12"/>
        <v>#DIV/0!</v>
      </c>
      <c r="AE36" s="546" t="e">
        <f t="shared" si="12"/>
        <v>#DIV/0!</v>
      </c>
      <c r="AF36" s="546" t="e">
        <f t="shared" si="12"/>
        <v>#DIV/0!</v>
      </c>
      <c r="AG36" s="546" t="e">
        <f t="shared" si="12"/>
        <v>#DIV/0!</v>
      </c>
      <c r="AH36" s="546" t="e">
        <f t="shared" si="12"/>
        <v>#DIV/0!</v>
      </c>
      <c r="AI36" s="546" t="e">
        <f t="shared" si="12"/>
        <v>#DIV/0!</v>
      </c>
      <c r="AJ36" s="546" t="e">
        <f t="shared" si="12"/>
        <v>#DIV/0!</v>
      </c>
      <c r="AK36" s="546" t="e">
        <f t="shared" si="12"/>
        <v>#DIV/0!</v>
      </c>
      <c r="AL36" s="546" t="e">
        <f t="shared" si="12"/>
        <v>#DIV/0!</v>
      </c>
      <c r="AM36" s="546">
        <f t="shared" si="12"/>
        <v>13011.292849191132</v>
      </c>
      <c r="AN36" s="547"/>
    </row>
    <row r="37" spans="1:43" ht="56" x14ac:dyDescent="0.3">
      <c r="A37" s="898" t="s">
        <v>213</v>
      </c>
      <c r="B37" s="548" t="s">
        <v>38</v>
      </c>
      <c r="C37" s="549" t="s">
        <v>37</v>
      </c>
      <c r="D37" s="550">
        <v>81227.240000000005</v>
      </c>
      <c r="E37" s="551"/>
      <c r="F37" s="551"/>
      <c r="G37" s="551"/>
      <c r="H37" s="551"/>
      <c r="I37" s="551"/>
      <c r="J37" s="551"/>
      <c r="K37" s="551"/>
      <c r="L37" s="551"/>
      <c r="M37" s="551"/>
      <c r="N37" s="551"/>
      <c r="O37" s="552"/>
      <c r="P37" s="552"/>
      <c r="Q37" s="552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2"/>
      <c r="AG37" s="552"/>
      <c r="AH37" s="552"/>
      <c r="AI37" s="552"/>
      <c r="AJ37" s="552"/>
      <c r="AK37" s="552"/>
      <c r="AL37" s="553"/>
      <c r="AM37" s="550">
        <v>59327.22</v>
      </c>
      <c r="AN37" s="554"/>
      <c r="AO37" s="507"/>
      <c r="AP37" s="507"/>
      <c r="AQ37" s="507"/>
    </row>
    <row r="38" spans="1:43" x14ac:dyDescent="0.3">
      <c r="A38" s="899"/>
      <c r="B38" s="548" t="s">
        <v>54</v>
      </c>
      <c r="C38" s="549" t="s">
        <v>8</v>
      </c>
      <c r="D38" s="550">
        <v>224792.1</v>
      </c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5"/>
      <c r="P38" s="555"/>
      <c r="Q38" s="555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5"/>
      <c r="AC38" s="555"/>
      <c r="AD38" s="555"/>
      <c r="AE38" s="555"/>
      <c r="AF38" s="555"/>
      <c r="AG38" s="555"/>
      <c r="AH38" s="555"/>
      <c r="AI38" s="555"/>
      <c r="AJ38" s="555"/>
      <c r="AK38" s="555"/>
      <c r="AL38" s="556"/>
      <c r="AM38" s="550">
        <v>81050.667499999996</v>
      </c>
      <c r="AN38" s="554"/>
      <c r="AO38" s="507"/>
      <c r="AP38" s="507"/>
      <c r="AQ38" s="507"/>
    </row>
    <row r="39" spans="1:43" ht="56" x14ac:dyDescent="0.3">
      <c r="A39" s="898" t="s">
        <v>221</v>
      </c>
      <c r="B39" s="548" t="s">
        <v>39</v>
      </c>
      <c r="C39" s="549" t="s">
        <v>37</v>
      </c>
      <c r="D39" s="550">
        <v>112081.11</v>
      </c>
      <c r="E39" s="550"/>
      <c r="F39" s="550"/>
      <c r="G39" s="550"/>
      <c r="H39" s="550"/>
      <c r="I39" s="550"/>
      <c r="J39" s="550"/>
      <c r="K39" s="550"/>
      <c r="L39" s="550"/>
      <c r="M39" s="550"/>
      <c r="N39" s="550"/>
      <c r="O39" s="555"/>
      <c r="P39" s="555"/>
      <c r="Q39" s="555"/>
      <c r="R39" s="555"/>
      <c r="S39" s="555"/>
      <c r="T39" s="555"/>
      <c r="U39" s="555"/>
      <c r="V39" s="555"/>
      <c r="W39" s="555"/>
      <c r="X39" s="555"/>
      <c r="Y39" s="555"/>
      <c r="Z39" s="555"/>
      <c r="AA39" s="555"/>
      <c r="AB39" s="555"/>
      <c r="AC39" s="555"/>
      <c r="AD39" s="555"/>
      <c r="AE39" s="555"/>
      <c r="AF39" s="555"/>
      <c r="AG39" s="555"/>
      <c r="AH39" s="555"/>
      <c r="AI39" s="555"/>
      <c r="AJ39" s="555"/>
      <c r="AK39" s="555"/>
      <c r="AL39" s="556"/>
      <c r="AM39" s="550">
        <v>68815.75</v>
      </c>
      <c r="AN39" s="554"/>
      <c r="AO39" s="507"/>
      <c r="AP39" s="507"/>
      <c r="AQ39" s="507"/>
    </row>
    <row r="40" spans="1:43" ht="14.5" thickBot="1" x14ac:dyDescent="0.35">
      <c r="A40" s="899"/>
      <c r="B40" s="557" t="s">
        <v>40</v>
      </c>
      <c r="C40" s="558" t="s">
        <v>8</v>
      </c>
      <c r="D40" s="559">
        <v>237222.5</v>
      </c>
      <c r="E40" s="559"/>
      <c r="F40" s="559"/>
      <c r="G40" s="559"/>
      <c r="H40" s="559"/>
      <c r="I40" s="559"/>
      <c r="J40" s="559"/>
      <c r="K40" s="559"/>
      <c r="L40" s="559"/>
      <c r="M40" s="559"/>
      <c r="N40" s="559"/>
      <c r="O40" s="560"/>
      <c r="P40" s="560"/>
      <c r="Q40" s="560"/>
      <c r="R40" s="560"/>
      <c r="S40" s="560"/>
      <c r="T40" s="560"/>
      <c r="U40" s="560"/>
      <c r="V40" s="560"/>
      <c r="W40" s="560"/>
      <c r="X40" s="560"/>
      <c r="Y40" s="560"/>
      <c r="Z40" s="560"/>
      <c r="AA40" s="560"/>
      <c r="AB40" s="560"/>
      <c r="AC40" s="560"/>
      <c r="AD40" s="560"/>
      <c r="AE40" s="560"/>
      <c r="AF40" s="560"/>
      <c r="AG40" s="560"/>
      <c r="AH40" s="560"/>
      <c r="AI40" s="560"/>
      <c r="AJ40" s="560"/>
      <c r="AK40" s="560"/>
      <c r="AL40" s="561"/>
      <c r="AM40" s="559">
        <v>77103.637499999997</v>
      </c>
      <c r="AN40" s="562"/>
      <c r="AO40" s="507"/>
      <c r="AP40" s="507"/>
      <c r="AQ40" s="507"/>
    </row>
    <row r="42" spans="1:43" ht="14.5" thickBot="1" x14ac:dyDescent="0.35">
      <c r="A42" s="485" t="s">
        <v>222</v>
      </c>
      <c r="B42" s="563"/>
      <c r="C42" s="564"/>
      <c r="D42" s="564"/>
      <c r="E42" s="564"/>
      <c r="F42" s="564"/>
      <c r="G42" s="564"/>
      <c r="H42" s="564"/>
      <c r="I42" s="564"/>
      <c r="J42" s="564"/>
      <c r="K42" s="564"/>
      <c r="L42" s="564"/>
      <c r="M42" s="564"/>
      <c r="N42" s="564"/>
      <c r="O42" s="564"/>
    </row>
    <row r="43" spans="1:43" ht="14.5" thickTop="1" x14ac:dyDescent="0.3">
      <c r="A43" s="485" t="s">
        <v>223</v>
      </c>
    </row>
    <row r="44" spans="1:43" ht="33" customHeight="1" x14ac:dyDescent="0.3">
      <c r="A44" s="895"/>
      <c r="B44" s="895"/>
      <c r="C44" s="895"/>
      <c r="D44" s="895"/>
      <c r="E44" s="895"/>
      <c r="F44" s="895"/>
      <c r="G44" s="895"/>
      <c r="H44" s="895"/>
      <c r="I44" s="895"/>
      <c r="J44" s="895"/>
      <c r="K44" s="895"/>
      <c r="L44" s="895"/>
      <c r="M44" s="895"/>
      <c r="N44" s="895"/>
      <c r="O44" s="895"/>
      <c r="P44" s="895"/>
      <c r="Q44" s="895"/>
      <c r="R44" s="895"/>
      <c r="S44" s="895"/>
      <c r="T44" s="895"/>
      <c r="U44" s="895"/>
      <c r="V44" s="895"/>
      <c r="W44" s="895"/>
      <c r="X44" s="895"/>
      <c r="Y44" s="895"/>
      <c r="Z44" s="895"/>
      <c r="AA44" s="895"/>
      <c r="AB44" s="895"/>
      <c r="AC44" s="895"/>
      <c r="AD44" s="895"/>
      <c r="AE44" s="895"/>
      <c r="AF44" s="895"/>
      <c r="AG44" s="895"/>
      <c r="AH44" s="895"/>
      <c r="AI44" s="895"/>
      <c r="AJ44" s="895"/>
      <c r="AK44" s="895"/>
      <c r="AL44" s="895"/>
      <c r="AM44" s="895"/>
      <c r="AN44" s="895"/>
    </row>
    <row r="45" spans="1:43" x14ac:dyDescent="0.3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  <c r="Q45" s="528"/>
      <c r="R45" s="528"/>
      <c r="S45" s="528"/>
      <c r="T45" s="528"/>
      <c r="U45" s="528"/>
      <c r="V45" s="528"/>
      <c r="W45" s="528"/>
      <c r="X45" s="528"/>
      <c r="Y45" s="528"/>
      <c r="Z45" s="528"/>
      <c r="AA45" s="528"/>
      <c r="AB45" s="528"/>
      <c r="AC45" s="528"/>
      <c r="AD45" s="528"/>
      <c r="AE45" s="528"/>
      <c r="AF45" s="528"/>
      <c r="AG45" s="528"/>
      <c r="AH45" s="528"/>
      <c r="AI45" s="528"/>
      <c r="AJ45" s="528"/>
      <c r="AK45" s="528"/>
      <c r="AL45" s="528"/>
      <c r="AM45" s="528"/>
      <c r="AN45" s="528"/>
    </row>
    <row r="46" spans="1:43" ht="28.5" customHeight="1" x14ac:dyDescent="0.3">
      <c r="A46" s="900"/>
      <c r="B46" s="900"/>
      <c r="C46" s="900"/>
      <c r="D46" s="900"/>
      <c r="E46" s="900"/>
      <c r="F46" s="900"/>
      <c r="G46" s="900"/>
      <c r="H46" s="900"/>
      <c r="I46" s="900"/>
      <c r="J46" s="900"/>
      <c r="K46" s="900"/>
      <c r="L46" s="900"/>
      <c r="M46" s="900"/>
      <c r="N46" s="900"/>
      <c r="O46" s="900"/>
      <c r="P46" s="900"/>
      <c r="Q46" s="900"/>
      <c r="R46" s="900"/>
      <c r="S46" s="900"/>
      <c r="T46" s="900"/>
      <c r="U46" s="900"/>
      <c r="V46" s="900"/>
      <c r="W46" s="900"/>
      <c r="X46" s="900"/>
      <c r="Y46" s="900"/>
      <c r="Z46" s="900"/>
      <c r="AA46" s="900"/>
      <c r="AB46" s="900"/>
      <c r="AC46" s="900"/>
      <c r="AD46" s="900"/>
      <c r="AE46" s="900"/>
      <c r="AF46" s="900"/>
      <c r="AG46" s="900"/>
      <c r="AH46" s="900"/>
      <c r="AI46" s="900"/>
      <c r="AJ46" s="900"/>
      <c r="AK46" s="900"/>
      <c r="AL46" s="900"/>
      <c r="AM46" s="900"/>
      <c r="AN46" s="900"/>
    </row>
    <row r="47" spans="1:43" ht="33" customHeight="1" x14ac:dyDescent="0.3">
      <c r="A47" s="895"/>
      <c r="B47" s="895"/>
      <c r="C47" s="895"/>
      <c r="D47" s="895"/>
      <c r="E47" s="895"/>
      <c r="F47" s="895"/>
      <c r="G47" s="895"/>
      <c r="H47" s="895"/>
      <c r="I47" s="895"/>
      <c r="J47" s="895"/>
      <c r="K47" s="895"/>
      <c r="L47" s="895"/>
      <c r="M47" s="895"/>
      <c r="N47" s="895"/>
      <c r="O47" s="895"/>
      <c r="P47" s="895"/>
      <c r="Q47" s="895"/>
      <c r="R47" s="895"/>
      <c r="S47" s="895"/>
      <c r="T47" s="895"/>
      <c r="U47" s="895"/>
      <c r="V47" s="895"/>
      <c r="W47" s="895"/>
      <c r="X47" s="895"/>
      <c r="Y47" s="895"/>
      <c r="Z47" s="895"/>
      <c r="AA47" s="895"/>
      <c r="AB47" s="895"/>
      <c r="AC47" s="895"/>
      <c r="AD47" s="895"/>
      <c r="AE47" s="895"/>
      <c r="AF47" s="895"/>
      <c r="AG47" s="895"/>
      <c r="AH47" s="895"/>
      <c r="AI47" s="895"/>
      <c r="AJ47" s="895"/>
      <c r="AK47" s="895"/>
      <c r="AL47" s="895"/>
      <c r="AM47" s="895"/>
      <c r="AN47" s="895"/>
    </row>
    <row r="48" spans="1:43" ht="48.75" customHeight="1" x14ac:dyDescent="0.3">
      <c r="A48" s="895"/>
      <c r="B48" s="895"/>
      <c r="C48" s="895"/>
      <c r="D48" s="895"/>
      <c r="E48" s="895"/>
      <c r="F48" s="895"/>
      <c r="G48" s="895"/>
      <c r="H48" s="895"/>
      <c r="I48" s="895"/>
      <c r="J48" s="895"/>
      <c r="K48" s="895"/>
      <c r="L48" s="895"/>
      <c r="M48" s="895"/>
      <c r="N48" s="895"/>
      <c r="O48" s="895"/>
      <c r="P48" s="895"/>
      <c r="Q48" s="895"/>
      <c r="R48" s="895"/>
      <c r="S48" s="895"/>
      <c r="T48" s="895"/>
      <c r="U48" s="895"/>
      <c r="V48" s="895"/>
      <c r="W48" s="895"/>
      <c r="X48" s="895"/>
      <c r="Y48" s="895"/>
      <c r="Z48" s="895"/>
      <c r="AA48" s="895"/>
      <c r="AB48" s="895"/>
      <c r="AC48" s="895"/>
      <c r="AD48" s="895"/>
      <c r="AE48" s="895"/>
      <c r="AF48" s="895"/>
      <c r="AG48" s="895"/>
      <c r="AH48" s="895"/>
      <c r="AI48" s="895"/>
      <c r="AJ48" s="895"/>
      <c r="AK48" s="895"/>
      <c r="AL48" s="895"/>
      <c r="AM48" s="895"/>
      <c r="AN48" s="895"/>
    </row>
    <row r="49" spans="1:40" x14ac:dyDescent="0.3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  <c r="Q49" s="528"/>
      <c r="R49" s="528"/>
      <c r="S49" s="528"/>
      <c r="T49" s="528"/>
      <c r="U49" s="528"/>
      <c r="V49" s="528"/>
      <c r="W49" s="528"/>
      <c r="X49" s="528"/>
      <c r="Y49" s="528"/>
      <c r="Z49" s="528"/>
      <c r="AA49" s="528"/>
      <c r="AB49" s="528"/>
      <c r="AC49" s="528"/>
      <c r="AD49" s="528"/>
      <c r="AE49" s="528"/>
      <c r="AF49" s="528"/>
      <c r="AG49" s="528"/>
      <c r="AH49" s="528"/>
      <c r="AI49" s="528"/>
      <c r="AJ49" s="528"/>
      <c r="AK49" s="528"/>
      <c r="AL49" s="528"/>
      <c r="AM49" s="528"/>
      <c r="AN49" s="528"/>
    </row>
    <row r="50" spans="1:40" x14ac:dyDescent="0.3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  <c r="Q50" s="528"/>
      <c r="R50" s="528"/>
      <c r="S50" s="528"/>
      <c r="T50" s="528"/>
      <c r="U50" s="528"/>
      <c r="V50" s="528"/>
      <c r="W50" s="528"/>
      <c r="X50" s="528"/>
      <c r="Y50" s="528"/>
      <c r="Z50" s="528"/>
      <c r="AA50" s="528"/>
      <c r="AB50" s="528"/>
      <c r="AC50" s="528"/>
      <c r="AD50" s="528"/>
      <c r="AE50" s="528"/>
      <c r="AF50" s="528"/>
      <c r="AG50" s="528"/>
      <c r="AH50" s="528"/>
      <c r="AI50" s="528"/>
      <c r="AJ50" s="528"/>
      <c r="AK50" s="528"/>
      <c r="AL50" s="528"/>
      <c r="AM50" s="528"/>
      <c r="AN50" s="528"/>
    </row>
    <row r="51" spans="1:40" ht="30" customHeight="1" x14ac:dyDescent="0.3">
      <c r="A51" s="895"/>
      <c r="B51" s="895"/>
      <c r="C51" s="895"/>
      <c r="D51" s="895"/>
      <c r="E51" s="895"/>
      <c r="F51" s="895"/>
      <c r="G51" s="895"/>
      <c r="H51" s="895"/>
      <c r="I51" s="895"/>
      <c r="J51" s="895"/>
      <c r="K51" s="895"/>
      <c r="L51" s="895"/>
      <c r="M51" s="895"/>
      <c r="N51" s="895"/>
      <c r="O51" s="895"/>
      <c r="P51" s="895"/>
      <c r="Q51" s="895"/>
      <c r="R51" s="895"/>
      <c r="S51" s="895"/>
      <c r="T51" s="895"/>
      <c r="U51" s="895"/>
      <c r="V51" s="895"/>
      <c r="W51" s="895"/>
      <c r="X51" s="895"/>
      <c r="Y51" s="895"/>
      <c r="Z51" s="895"/>
      <c r="AA51" s="895"/>
      <c r="AB51" s="895"/>
      <c r="AC51" s="895"/>
      <c r="AD51" s="895"/>
      <c r="AE51" s="895"/>
      <c r="AF51" s="895"/>
      <c r="AG51" s="895"/>
      <c r="AH51" s="895"/>
      <c r="AI51" s="895"/>
      <c r="AJ51" s="895"/>
      <c r="AK51" s="895"/>
      <c r="AL51" s="895"/>
      <c r="AM51" s="895"/>
      <c r="AN51" s="895"/>
    </row>
    <row r="52" spans="1:40" ht="30" customHeight="1" x14ac:dyDescent="0.3">
      <c r="A52" s="917"/>
      <c r="B52" s="917"/>
      <c r="C52" s="917"/>
      <c r="D52" s="917"/>
      <c r="E52" s="917"/>
      <c r="F52" s="917"/>
      <c r="G52" s="917"/>
      <c r="H52" s="917"/>
      <c r="I52" s="917"/>
      <c r="J52" s="917"/>
      <c r="K52" s="917"/>
      <c r="L52" s="917"/>
      <c r="M52" s="917"/>
      <c r="N52" s="917"/>
      <c r="O52" s="917"/>
      <c r="P52" s="917"/>
      <c r="Q52" s="917"/>
      <c r="R52" s="917"/>
      <c r="S52" s="917"/>
      <c r="T52" s="917"/>
      <c r="U52" s="917"/>
      <c r="V52" s="917"/>
      <c r="W52" s="917"/>
      <c r="X52" s="917"/>
      <c r="Y52" s="917"/>
      <c r="Z52" s="917"/>
      <c r="AA52" s="917"/>
      <c r="AB52" s="917"/>
      <c r="AC52" s="917"/>
      <c r="AD52" s="917"/>
      <c r="AE52" s="917"/>
      <c r="AF52" s="917"/>
      <c r="AG52" s="917"/>
      <c r="AH52" s="917"/>
      <c r="AI52" s="917"/>
      <c r="AJ52" s="917"/>
      <c r="AK52" s="917"/>
      <c r="AL52" s="917"/>
      <c r="AM52" s="917"/>
      <c r="AN52" s="917"/>
    </row>
    <row r="53" spans="1:40" ht="33" customHeight="1" x14ac:dyDescent="0.3">
      <c r="A53" s="895"/>
      <c r="B53" s="895"/>
      <c r="C53" s="895"/>
      <c r="D53" s="895"/>
      <c r="E53" s="895"/>
      <c r="F53" s="895"/>
      <c r="G53" s="895"/>
      <c r="H53" s="895"/>
      <c r="I53" s="895"/>
      <c r="J53" s="895"/>
      <c r="K53" s="895"/>
      <c r="L53" s="895"/>
      <c r="M53" s="895"/>
      <c r="N53" s="895"/>
      <c r="O53" s="895"/>
      <c r="P53" s="895"/>
      <c r="Q53" s="895"/>
      <c r="R53" s="895"/>
      <c r="S53" s="895"/>
      <c r="T53" s="895"/>
      <c r="U53" s="895"/>
      <c r="V53" s="895"/>
      <c r="W53" s="895"/>
      <c r="X53" s="895"/>
      <c r="Y53" s="895"/>
      <c r="Z53" s="895"/>
      <c r="AA53" s="895"/>
      <c r="AB53" s="895"/>
      <c r="AC53" s="895"/>
      <c r="AD53" s="895"/>
      <c r="AE53" s="895"/>
      <c r="AF53" s="895"/>
      <c r="AG53" s="895"/>
      <c r="AH53" s="895"/>
      <c r="AI53" s="895"/>
      <c r="AJ53" s="895"/>
      <c r="AK53" s="895"/>
      <c r="AL53" s="895"/>
      <c r="AM53" s="895"/>
      <c r="AN53" s="895"/>
    </row>
    <row r="54" spans="1:40" ht="34.5" customHeight="1" x14ac:dyDescent="0.3">
      <c r="A54" s="895"/>
      <c r="B54" s="895"/>
      <c r="C54" s="895"/>
      <c r="D54" s="895"/>
      <c r="E54" s="895"/>
      <c r="F54" s="895"/>
      <c r="G54" s="895"/>
      <c r="H54" s="895"/>
      <c r="I54" s="895"/>
      <c r="J54" s="895"/>
      <c r="K54" s="895"/>
      <c r="L54" s="895"/>
      <c r="M54" s="895"/>
      <c r="N54" s="895"/>
      <c r="O54" s="895"/>
      <c r="P54" s="895"/>
      <c r="Q54" s="895"/>
      <c r="R54" s="895"/>
      <c r="S54" s="895"/>
      <c r="T54" s="895"/>
      <c r="U54" s="895"/>
      <c r="V54" s="895"/>
      <c r="W54" s="895"/>
      <c r="X54" s="895"/>
      <c r="Y54" s="895"/>
      <c r="Z54" s="895"/>
      <c r="AA54" s="895"/>
      <c r="AB54" s="895"/>
      <c r="AC54" s="895"/>
      <c r="AD54" s="895"/>
      <c r="AE54" s="895"/>
      <c r="AF54" s="895"/>
      <c r="AG54" s="895"/>
      <c r="AH54" s="895"/>
      <c r="AI54" s="895"/>
      <c r="AJ54" s="895"/>
      <c r="AK54" s="895"/>
      <c r="AL54" s="895"/>
      <c r="AM54" s="895"/>
      <c r="AN54" s="895"/>
    </row>
    <row r="55" spans="1:40" ht="63" customHeight="1" x14ac:dyDescent="0.3">
      <c r="A55" s="895"/>
      <c r="B55" s="895"/>
      <c r="C55" s="895"/>
      <c r="D55" s="895"/>
      <c r="E55" s="895"/>
      <c r="F55" s="895"/>
      <c r="G55" s="895"/>
      <c r="H55" s="895"/>
      <c r="I55" s="895"/>
      <c r="J55" s="895"/>
      <c r="K55" s="895"/>
      <c r="L55" s="895"/>
      <c r="M55" s="895"/>
      <c r="N55" s="895"/>
      <c r="O55" s="895"/>
      <c r="P55" s="895"/>
      <c r="Q55" s="895"/>
      <c r="R55" s="895"/>
      <c r="S55" s="895"/>
      <c r="T55" s="895"/>
      <c r="U55" s="895"/>
      <c r="V55" s="895"/>
      <c r="W55" s="895"/>
      <c r="X55" s="895"/>
      <c r="Y55" s="895"/>
      <c r="Z55" s="895"/>
      <c r="AA55" s="895"/>
      <c r="AB55" s="895"/>
      <c r="AC55" s="895"/>
      <c r="AD55" s="895"/>
      <c r="AE55" s="895"/>
      <c r="AF55" s="895"/>
      <c r="AG55" s="895"/>
      <c r="AH55" s="895"/>
      <c r="AI55" s="895"/>
      <c r="AJ55" s="895"/>
      <c r="AK55" s="895"/>
      <c r="AL55" s="895"/>
      <c r="AM55" s="895"/>
      <c r="AN55" s="895"/>
    </row>
    <row r="56" spans="1:40" ht="30.75" customHeight="1" x14ac:dyDescent="0.3">
      <c r="A56" s="895"/>
      <c r="B56" s="895"/>
      <c r="C56" s="895"/>
      <c r="D56" s="895"/>
      <c r="E56" s="895"/>
      <c r="F56" s="895"/>
      <c r="G56" s="895"/>
      <c r="H56" s="895"/>
      <c r="I56" s="895"/>
      <c r="J56" s="895"/>
      <c r="K56" s="895"/>
      <c r="L56" s="895"/>
      <c r="M56" s="895"/>
      <c r="N56" s="895"/>
      <c r="O56" s="895"/>
      <c r="P56" s="895"/>
      <c r="Q56" s="895"/>
      <c r="R56" s="895"/>
      <c r="S56" s="895"/>
      <c r="T56" s="895"/>
      <c r="U56" s="895"/>
      <c r="V56" s="895"/>
      <c r="W56" s="895"/>
      <c r="X56" s="895"/>
      <c r="Y56" s="895"/>
      <c r="Z56" s="895"/>
      <c r="AA56" s="895"/>
      <c r="AB56" s="895"/>
      <c r="AC56" s="895"/>
      <c r="AD56" s="895"/>
      <c r="AE56" s="895"/>
      <c r="AF56" s="895"/>
      <c r="AG56" s="895"/>
      <c r="AH56" s="895"/>
      <c r="AI56" s="895"/>
      <c r="AJ56" s="895"/>
      <c r="AK56" s="895"/>
      <c r="AL56" s="895"/>
      <c r="AM56" s="895"/>
      <c r="AN56" s="895"/>
    </row>
    <row r="57" spans="1:40" ht="43.5" customHeight="1" x14ac:dyDescent="0.3">
      <c r="A57" s="896"/>
      <c r="B57" s="896"/>
      <c r="C57" s="896"/>
      <c r="D57" s="896"/>
      <c r="E57" s="896"/>
      <c r="F57" s="896"/>
      <c r="G57" s="896"/>
      <c r="H57" s="896"/>
      <c r="I57" s="896"/>
      <c r="J57" s="896"/>
      <c r="K57" s="896"/>
      <c r="L57" s="896"/>
      <c r="M57" s="896"/>
      <c r="N57" s="896"/>
      <c r="O57" s="896"/>
      <c r="P57" s="896"/>
      <c r="Q57" s="896"/>
      <c r="R57" s="896"/>
      <c r="S57" s="896"/>
      <c r="T57" s="896"/>
      <c r="U57" s="896"/>
      <c r="V57" s="896"/>
      <c r="W57" s="896"/>
      <c r="X57" s="896"/>
      <c r="Y57" s="896"/>
      <c r="Z57" s="896"/>
      <c r="AA57" s="896"/>
      <c r="AB57" s="896"/>
      <c r="AC57" s="896"/>
      <c r="AD57" s="896"/>
      <c r="AE57" s="896"/>
      <c r="AF57" s="896"/>
      <c r="AG57" s="896"/>
      <c r="AH57" s="896"/>
      <c r="AI57" s="896"/>
      <c r="AJ57" s="896"/>
      <c r="AK57" s="896"/>
      <c r="AL57" s="896"/>
      <c r="AM57" s="896"/>
      <c r="AN57" s="896"/>
    </row>
    <row r="58" spans="1:40" ht="30" customHeight="1" x14ac:dyDescent="0.3">
      <c r="A58" s="895"/>
      <c r="B58" s="895"/>
      <c r="C58" s="895"/>
      <c r="D58" s="895"/>
      <c r="E58" s="895"/>
      <c r="F58" s="895"/>
      <c r="G58" s="895"/>
      <c r="H58" s="895"/>
      <c r="I58" s="895"/>
      <c r="J58" s="895"/>
      <c r="K58" s="895"/>
      <c r="L58" s="895"/>
      <c r="M58" s="895"/>
      <c r="N58" s="895"/>
      <c r="O58" s="895"/>
      <c r="P58" s="895"/>
      <c r="Q58" s="895"/>
      <c r="R58" s="895"/>
      <c r="S58" s="895"/>
      <c r="T58" s="895"/>
      <c r="U58" s="895"/>
      <c r="V58" s="895"/>
      <c r="W58" s="895"/>
      <c r="X58" s="895"/>
      <c r="Y58" s="895"/>
      <c r="Z58" s="895"/>
      <c r="AA58" s="895"/>
      <c r="AB58" s="895"/>
      <c r="AC58" s="895"/>
      <c r="AD58" s="895"/>
      <c r="AE58" s="895"/>
      <c r="AF58" s="895"/>
      <c r="AG58" s="895"/>
      <c r="AH58" s="895"/>
      <c r="AI58" s="895"/>
      <c r="AJ58" s="895"/>
      <c r="AK58" s="895"/>
      <c r="AL58" s="895"/>
      <c r="AM58" s="895"/>
      <c r="AN58" s="895"/>
    </row>
    <row r="59" spans="1:40" ht="45" customHeight="1" x14ac:dyDescent="0.3">
      <c r="A59" s="895"/>
      <c r="B59" s="895"/>
      <c r="C59" s="895"/>
      <c r="D59" s="895"/>
      <c r="E59" s="895"/>
      <c r="F59" s="895"/>
      <c r="G59" s="895"/>
      <c r="H59" s="895"/>
      <c r="I59" s="895"/>
      <c r="J59" s="895"/>
      <c r="K59" s="895"/>
      <c r="L59" s="895"/>
      <c r="M59" s="895"/>
      <c r="N59" s="895"/>
      <c r="O59" s="895"/>
      <c r="P59" s="895"/>
      <c r="Q59" s="895"/>
      <c r="R59" s="895"/>
      <c r="S59" s="895"/>
      <c r="T59" s="895"/>
      <c r="U59" s="895"/>
      <c r="V59" s="895"/>
      <c r="W59" s="895"/>
      <c r="X59" s="895"/>
      <c r="Y59" s="895"/>
      <c r="Z59" s="895"/>
      <c r="AA59" s="895"/>
      <c r="AB59" s="895"/>
      <c r="AC59" s="895"/>
      <c r="AD59" s="895"/>
      <c r="AE59" s="895"/>
      <c r="AF59" s="895"/>
      <c r="AG59" s="895"/>
      <c r="AH59" s="895"/>
      <c r="AI59" s="895"/>
      <c r="AJ59" s="895"/>
      <c r="AK59" s="895"/>
      <c r="AL59" s="895"/>
      <c r="AM59" s="895"/>
      <c r="AN59" s="895"/>
    </row>
    <row r="64" spans="1:40" ht="46.5" customHeight="1" x14ac:dyDescent="0.3">
      <c r="A64" s="916"/>
      <c r="B64" s="916"/>
      <c r="C64" s="916"/>
      <c r="D64" s="916"/>
      <c r="E64" s="916"/>
      <c r="F64" s="916"/>
      <c r="G64" s="916"/>
      <c r="H64" s="916"/>
      <c r="I64" s="916"/>
      <c r="J64" s="916"/>
      <c r="K64" s="916"/>
      <c r="L64" s="916"/>
      <c r="M64" s="916"/>
      <c r="N64" s="916"/>
      <c r="O64" s="916"/>
      <c r="P64" s="916"/>
      <c r="Q64" s="916"/>
      <c r="R64" s="916"/>
      <c r="S64" s="916"/>
      <c r="T64" s="916"/>
      <c r="U64" s="916"/>
      <c r="V64" s="916"/>
      <c r="W64" s="916"/>
      <c r="X64" s="916"/>
      <c r="Y64" s="916"/>
      <c r="Z64" s="916"/>
      <c r="AA64" s="916"/>
      <c r="AB64" s="916"/>
      <c r="AC64" s="916"/>
      <c r="AD64" s="916"/>
      <c r="AE64" s="916"/>
      <c r="AF64" s="916"/>
      <c r="AG64" s="916"/>
      <c r="AH64" s="916"/>
      <c r="AI64" s="916"/>
      <c r="AJ64" s="916"/>
      <c r="AK64" s="916"/>
      <c r="AL64" s="916"/>
      <c r="AM64" s="916"/>
    </row>
    <row r="65" spans="1:2" ht="29.25" customHeight="1" x14ac:dyDescent="0.3"/>
    <row r="66" spans="1:2" x14ac:dyDescent="0.3">
      <c r="A66" s="569"/>
      <c r="B66" s="569"/>
    </row>
    <row r="67" spans="1:2" x14ac:dyDescent="0.3">
      <c r="A67" s="569"/>
      <c r="B67" s="569"/>
    </row>
  </sheetData>
  <mergeCells count="24">
    <mergeCell ref="A1:AN1"/>
    <mergeCell ref="A4:A14"/>
    <mergeCell ref="C4:C9"/>
    <mergeCell ref="C10:C14"/>
    <mergeCell ref="A18:A34"/>
    <mergeCell ref="C18:C25"/>
    <mergeCell ref="C27:C34"/>
    <mergeCell ref="A55:AN55"/>
    <mergeCell ref="A37:A38"/>
    <mergeCell ref="A39:A40"/>
    <mergeCell ref="A44:AN44"/>
    <mergeCell ref="A46:AN46"/>
    <mergeCell ref="A47:AN47"/>
    <mergeCell ref="A48:AN48"/>
    <mergeCell ref="A51:AN51"/>
    <mergeCell ref="A52:B52"/>
    <mergeCell ref="C52:AN52"/>
    <mergeCell ref="A53:AN53"/>
    <mergeCell ref="A54:AN54"/>
    <mergeCell ref="A56:AN56"/>
    <mergeCell ref="A57:AN57"/>
    <mergeCell ref="A58:AN58"/>
    <mergeCell ref="A59:AN59"/>
    <mergeCell ref="A64:AM64"/>
  </mergeCells>
  <pageMargins left="0.7" right="0.7" top="0.75" bottom="0.75" header="0.3" footer="0.3"/>
  <pageSetup paperSize="9" scale="86" orientation="portrait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piemērs</vt:lpstr>
      <vt:lpstr>marts</vt:lpstr>
      <vt:lpstr>aprīlis</vt:lpstr>
      <vt:lpstr>maijs</vt:lpstr>
      <vt:lpstr>jūnijs</vt:lpstr>
      <vt:lpstr>jūlijs</vt:lpstr>
      <vt:lpstr>augusts</vt:lpstr>
      <vt:lpstr>septembris</vt:lpstr>
      <vt:lpstr>oktobris</vt:lpstr>
      <vt:lpstr>novembris</vt:lpstr>
      <vt:lpstr>decembris</vt:lpstr>
      <vt:lpstr>PIVOT_atskaite</vt:lpstr>
      <vt:lpstr>PIVOT</vt:lpstr>
      <vt:lpstr>novembris!Print_Area</vt:lpstr>
      <vt:lpstr>oktobris!Print_Area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Ilze Pence</cp:lastModifiedBy>
  <cp:lastPrinted>2021-08-06T11:38:14Z</cp:lastPrinted>
  <dcterms:created xsi:type="dcterms:W3CDTF">2021-03-26T09:43:50Z</dcterms:created>
  <dcterms:modified xsi:type="dcterms:W3CDTF">2022-03-09T07:21:54Z</dcterms:modified>
</cp:coreProperties>
</file>